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<sst xmlns="http://schemas.openxmlformats.org/spreadsheetml/2006/main" count="3771" uniqueCount="1846">
  <si>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</si>
  <si>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</si>
  <si>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</si>
  <si>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</si>
  <si>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</si>
  <si>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</si>
  <si>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</si>
  <si>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</si>
  <si>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</si>
  <si>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</si>
  <si>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</si>
  <si>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</si>
  <si>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</si>
  <si>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</si>
  <si>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</si>
  <si>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</si>
  <si>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</si>
  <si>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</si>
  <si>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</si>
  <si>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</si>
  <si>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</si>
  <si>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</si>
  <si>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</si>
  <si>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</si>
  <si>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</si>
  <si>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</si>
  <si>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</si>
  <si>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</si>
  <si>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</si>
  <si>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</si>
  <si>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</si>
  <si>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</si>
  <si>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</si>
  <si>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</si>
  <si>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</si>
  <si>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</si>
  <si>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</si>
  <si>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</si>
  <si>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</si>
  <si>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</si>
  <si>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</si>
  <si>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</si>
  <si>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</si>
  <si>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</si>
  <si>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</si>
  <si>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</si>
  <si>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</si>
  <si>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</si>
  <si>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</si>
  <si>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</si>
  <si>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</si>
  <si>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</si>
  <si>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</si>
  <si>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</si>
  <si>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</si>
  <si>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</si>
  <si>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</si>
  <si>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</si>
  <si>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</si>
  <si>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</si>
  <si>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</si>
  <si>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</si>
  <si>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</si>
  <si>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</si>
  <si>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</si>
  <si>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</si>
  <si>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</si>
  <si>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</si>
  <si>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</si>
  <si>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</si>
  <si>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</si>
  <si>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</si>
  <si>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</si>
  <si>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</si>
  <si>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</si>
  <si>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</si>
  <si>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</si>
  <si>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</si>
  <si>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</si>
  <si>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</si>
  <si>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</si>
  <si>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</si>
  <si>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</si>
  <si>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</si>
  <si>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</si>
  <si>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</si>
  <si>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</si>
  <si>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</si>
  <si>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</si>
  <si>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</si>
  <si>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</si>
  <si>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</si>
  <si>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</si>
  <si>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</si>
  <si>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</si>
  <si>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</si>
  <si>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</si>
  <si>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</si>
  <si>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</si>
  <si>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</si>
  <si>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</si>
  <si>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</si>
  <si>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</si>
  <si>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</si>
  <si>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</si>
  <si>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</si>
  <si>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</si>
  <si>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</si>
  <si>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</si>
  <si>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</si>
  <si>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</si>
  <si>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</si>
  <si>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</si>
  <si>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</si>
  <si>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</si>
  <si>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</si>
  <si>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</si>
  <si>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</si>
  <si>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</si>
  <si>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</si>
  <si>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</si>
  <si>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</si>
  <si>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</si>
  <si>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</si>
  <si>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</si>
  <si>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</si>
  <si>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</si>
  <si>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</si>
  <si>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</si>
  <si>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</si>
  <si>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</si>
  <si>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</si>
  <si>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</si>
  <si>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</si>
  <si>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</si>
  <si>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</si>
  <si>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</si>
  <si>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</si>
  <si>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</si>
  <si>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</si>
  <si>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</si>
  <si>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</si>
  <si>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</si>
  <si>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</si>
  <si>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</si>
  <si>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</si>
  <si>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</si>
  <si>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</si>
  <si>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</si>
  <si>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</si>
  <si>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</si>
  <si>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</si>
  <si>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</si>
  <si>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</si>
  <si>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</si>
  <si>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</si>
  <si>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</si>
  <si>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</si>
  <si>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</si>
  <si>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</si>
  <si>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</si>
  <si>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</si>
  <si>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</si>
  <si>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</si>
  <si>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</si>
  <si>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</si>
  <si>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</si>
  <si>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</si>
  <si>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</si>
  <si>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</si>
  <si>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</si>
  <si>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</si>
  <si>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</si>
  <si>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</si>
  <si>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</si>
  <si>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</si>
  <si>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</si>
  <si>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</si>
  <si>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</si>
  <si>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</si>
  <si>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</si>
  <si>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</si>
  <si>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</si>
  <si>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</si>
  <si>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</si>
  <si>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</si>
  <si>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</si>
  <si>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</si>
  <si>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</si>
  <si>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</si>
  <si>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</si>
  <si>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</si>
  <si>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</si>
  <si>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</si>
  <si>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</si>
  <si>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</si>
  <si>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</si>
  <si>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</si>
  <si>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</si>
  <si>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</si>
  <si>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</si>
  <si>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</si>
  <si>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</si>
  <si>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</si>
  <si>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</si>
  <si>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</si>
  <si>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</si>
  <si>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</si>
  <si>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</si>
  <si>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</si>
  <si>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</si>
  <si>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</si>
  <si>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</si>
  <si>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</si>
  <si>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</si>
  <si>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</si>
  <si>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</si>
  <si>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</si>
  <si>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</si>
  <si>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</si>
  <si>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</si>
  <si>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</si>
  <si>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</si>
  <si>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</si>
  <si>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</si>
  <si>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</si>
  <si>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</si>
  <si>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</si>
  <si>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</si>
  <si>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</si>
  <si>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</si>
  <si>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</si>
  <si>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</si>
  <si>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</si>
  <si>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</si>
  <si>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</si>
  <si>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</si>
  <si>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</si>
  <si>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</si>
  <si>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</si>
  <si>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</si>
  <si>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</si>
  <si>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</si>
  <si>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</si>
  <si>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</si>
  <si>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</si>
  <si>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</si>
  <si>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</si>
  <si>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</si>
  <si>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</si>
  <si>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</si>
  <si>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</si>
  <si>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</si>
  <si>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</si>
  <si>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</si>
  <si>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</si>
  <si>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</si>
  <si>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</si>
  <si>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</si>
  <si>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</si>
  <si>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</si>
  <si>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</si>
  <si>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</si>
  <si>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</si>
  <si>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</si>
  <si>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</si>
  <si>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</si>
  <si>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</si>
  <si>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</si>
  <si>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</si>
  <si>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</si>
  <si>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</si>
  <si>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</si>
  <si>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</si>
  <si>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</si>
  <si>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</si>
  <si>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</si>
  <si>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</si>
  <si>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</si>
  <si>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</si>
  <si>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</si>
  <si>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</si>
  <si>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</si>
  <si>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</si>
  <si>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</si>
  <si>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</si>
  <si>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</si>
  <si>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</si>
  <si>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</si>
  <si>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</si>
  <si>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</si>
  <si>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</si>
  <si>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</si>
  <si>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</si>
  <si>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</si>
  <si>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</si>
  <si>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</si>
  <si>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</si>
  <si>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</si>
  <si>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</si>
  <si>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</si>
  <si>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</si>
  <si>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</si>
  <si>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</si>
  <si>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</si>
  <si>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</si>
  <si>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</si>
  <si>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</si>
  <si>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</si>
  <si>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</si>
  <si>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</si>
  <si>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</si>
  <si>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</si>
  <si>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</si>
  <si>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</si>
  <si>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</si>
  <si>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</si>
  <si>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</si>
  <si>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</si>
  <si>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</si>
  <si>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</si>
  <si>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</si>
  <si>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</si>
  <si>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</si>
  <si>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</si>
  <si>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</si>
  <si>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</si>
  <si>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</si>
  <si>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</si>
  <si>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</si>
  <si>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</si>
  <si>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</si>
  <si>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</si>
  <si>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</si>
  <si>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</si>
  <si>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</si>
  <si>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</si>
  <si>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</si>
  <si>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</si>
  <si>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</si>
  <si>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</si>
  <si>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</si>
  <si>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</si>
  <si>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</si>
  <si>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</si>
  <si>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</si>
  <si>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</si>
  <si>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</si>
  <si>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</si>
  <si>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</si>
  <si>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</si>
  <si>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</si>
  <si>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</si>
  <si>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</si>
  <si>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</si>
  <si>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</si>
  <si>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</si>
  <si>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</si>
  <si>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</si>
  <si>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</si>
  <si>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</si>
  <si>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</si>
  <si>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</si>
  <si>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</si>
  <si>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</si>
  <si>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</si>
  <si>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</si>
  <si>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</si>
  <si>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</si>
  <si>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</si>
  <si>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</si>
  <si>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</si>
  <si>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</si>
  <si>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</si>
  <si>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</si>
  <si>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</si>
  <si>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</si>
  <si>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</si>
  <si>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</si>
  <si>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</si>
  <si>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</si>
  <si>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</si>
  <si>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</si>
  <si>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</si>
  <si>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</si>
  <si>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</si>
  <si>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</si>
  <si>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</si>
  <si>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</si>
  <si>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</si>
  <si>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</si>
  <si>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</si>
  <si>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</si>
  <si>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</si>
  <si>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</si>
  <si>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</si>
  <si>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</si>
  <si>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</si>
  <si>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</si>
  <si>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</si>
  <si>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</si>
  <si>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</si>
  <si>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</si>
  <si>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</si>
  <si>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</si>
  <si>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</si>
  <si>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</si>
  <si>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</si>
  <si>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</si>
  <si>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</si>
  <si>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</si>
  <si>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</si>
  <si>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</si>
  <si>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</si>
  <si>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</si>
  <si>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</si>
  <si>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</si>
  <si>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</si>
  <si>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</si>
  <si>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</si>
  <si>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</si>
  <si>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</si>
  <si>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</si>
  <si>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</si>
  <si>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</si>
  <si>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</si>
  <si>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</si>
  <si>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</si>
  <si>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</si>
  <si>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</si>
  <si>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</si>
  <si>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</si>
  <si>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</si>
  <si>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</si>
  <si>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</si>
  <si>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</si>
  <si>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</si>
  <si>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</si>
  <si>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</si>
  <si>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</si>
  <si>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</si>
  <si>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</si>
  <si>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</si>
  <si>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</si>
  <si>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</si>
  <si>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</si>
  <si>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</si>
  <si>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</si>
  <si>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</si>
  <si>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</si>
  <si>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</si>
  <si>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</si>
  <si>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</si>
  <si>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</si>
  <si>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</si>
  <si>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</si>
  <si>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</si>
  <si>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</si>
  <si>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</si>
  <si>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</si>
  <si>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</si>
  <si>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</si>
  <si>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</si>
  <si>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</si>
  <si>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</si>
  <si>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</si>
  <si>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</si>
  <si>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</si>
  <si>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</si>
  <si>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</si>
  <si>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</si>
  <si>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</si>
  <si>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</si>
  <si>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</si>
  <si>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</si>
  <si>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</si>
  <si>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</si>
  <si>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</si>
  <si>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</si>
  <si>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</si>
  <si>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</si>
  <si>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</si>
  <si>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</si>
  <si>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</si>
  <si>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</si>
  <si>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</si>
  <si>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</si>
  <si>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</si>
  <si>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</si>
  <si>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</si>
  <si>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</si>
  <si>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</si>
  <si>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</si>
  <si>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</si>
  <si>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</si>
  <si>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</si>
  <si>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</si>
  <si>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</si>
  <si>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</si>
  <si>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</si>
  <si>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</si>
  <si>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</si>
  <si>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</si>
  <si>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</si>
  <si>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</si>
  <si>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</si>
  <si>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</si>
  <si>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</si>
  <si>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</si>
  <si>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</si>
  <si>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</si>
  <si>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</si>
  <si>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</si>
  <si>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</si>
  <si>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</si>
  <si>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</si>
  <si>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</si>
  <si>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</si>
  <si>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</si>
  <si>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</si>
  <si>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</si>
  <si>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</si>
  <si>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</si>
  <si>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</si>
  <si>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</si>
  <si>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</si>
  <si>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</si>
  <si>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</si>
  <si>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</si>
  <si>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</si>
  <si>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</si>
  <si>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</si>
  <si>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</si>
  <si>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</si>
  <si>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</si>
  <si>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</si>
  <si>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</si>
  <si>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</si>
  <si>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</si>
  <si>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</si>
  <si>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</si>
  <si>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</si>
  <si>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</si>
  <si>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</si>
  <si>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</si>
  <si>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</si>
  <si>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</si>
  <si>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</si>
  <si>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</si>
  <si>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</si>
  <si>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</si>
  <si>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</si>
  <si>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</si>
  <si>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</si>
  <si>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</si>
  <si>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</si>
  <si>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</si>
  <si>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</si>
  <si>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</si>
  <si>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</si>
  <si>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</si>
  <si>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</si>
  <si>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</si>
  <si>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</si>
  <si>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</si>
  <si>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</si>
  <si>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</si>
  <si>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</si>
  <si>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</si>
  <si>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</si>
  <si>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</si>
  <si>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</si>
  <si>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</si>
  <si>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</si>
  <si>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</si>
  <si>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</si>
  <si>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</si>
  <si>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</si>
  <si>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</si>
  <si>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</si>
  <si>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</si>
  <si>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</si>
  <si>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</si>
  <si>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</si>
  <si>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</si>
  <si>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</si>
  <si>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</si>
  <si>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</si>
  <si>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</si>
  <si>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</si>
  <si>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</si>
  <si>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</si>
  <si>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</si>
  <si>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</si>
  <si>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</si>
  <si>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</si>
  <si>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</si>
  <si>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</si>
  <si>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</si>
  <si>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</si>
  <si>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</si>
  <si>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</si>
  <si>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</si>
  <si>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</si>
  <si>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</si>
  <si>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</si>
  <si>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</si>
  <si>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</si>
  <si>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</si>
  <si>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</si>
  <si>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</si>
  <si>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</si>
  <si>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</si>
  <si>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</si>
  <si>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</si>
  <si>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</si>
  <si>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</si>
  <si>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</si>
  <si>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</si>
  <si>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</si>
  <si>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</si>
  <si>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</si>
  <si>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</si>
  <si>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</si>
  <si>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</si>
  <si>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</si>
  <si>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</si>
  <si>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</si>
  <si>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</si>
  <si>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</si>
  <si>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</si>
  <si>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</si>
  <si>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</si>
  <si>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</si>
  <si>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</si>
  <si>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</si>
  <si>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</si>
  <si>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</si>
  <si>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</si>
  <si>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</si>
  <si>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</si>
  <si>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</si>
  <si>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</si>
  <si>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</si>
  <si>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</si>
  <si>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</si>
  <si>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</si>
  <si>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</si>
  <si>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</si>
  <si>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</si>
  <si>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</si>
  <si>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</si>
  <si>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</si>
  <si>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</si>
  <si>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</si>
  <si>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</si>
  <si>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</si>
  <si>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</si>
  <si>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</si>
  <si>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</si>
  <si>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</si>
  <si>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</si>
  <si>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</si>
  <si>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</si>
  <si>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</si>
  <si>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</si>
  <si>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</si>
  <si>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</si>
  <si>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</si>
  <si>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</si>
  <si>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</si>
  <si>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</si>
  <si>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</si>
  <si>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</si>
  <si>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</si>
  <si>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</si>
  <si>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</si>
  <si>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</si>
  <si>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</si>
  <si>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</si>
  <si>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</si>
  <si>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</si>
  <si>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</si>
  <si>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</si>
  <si>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</si>
  <si>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</si>
  <si>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</si>
  <si>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</si>
  <si>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</si>
  <si>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</si>
  <si>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</si>
  <si>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</si>
  <si>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</si>
  <si>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</si>
  <si>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</si>
  <si>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</si>
  <si>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</si>
  <si>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</si>
  <si>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</si>
  <si>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</si>
  <si>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</si>
  <si>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</si>
  <si>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</si>
  <si>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</si>
  <si>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</si>
  <si>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</si>
  <si>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</si>
  <si>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</si>
  <si>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</si>
  <si>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</si>
  <si>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</si>
  <si>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</si>
  <si>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</si>
  <si>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</si>
  <si>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</si>
  <si>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</si>
  <si>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</si>
  <si>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</si>
  <si>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</si>
  <si>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</si>
  <si>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</si>
  <si>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</si>
  <si>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</si>
  <si>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</si>
  <si>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</si>
  <si>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</si>
  <si>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</si>
  <si>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</si>
  <si>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</si>
  <si>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</si>
  <si>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</si>
  <si>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</si>
  <si>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</si>
  <si>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</si>
  <si>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</si>
  <si>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</si>
  <si>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</si>
  <si>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</si>
  <si>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</si>
  <si>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</si>
  <si>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</si>
  <si>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</si>
  <si>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</si>
  <si>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</si>
  <si>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</si>
  <si>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</si>
  <si>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</si>
  <si>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</si>
  <si>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</si>
  <si>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</si>
  <si>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</si>
  <si>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</si>
  <si>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</si>
  <si>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</si>
  <si>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</si>
  <si>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</si>
  <si>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</si>
  <si>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</si>
  <si>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</si>
  <si>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</si>
  <si>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</si>
  <si>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</si>
  <si>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</si>
  <si>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</si>
  <si>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</si>
  <si>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</si>
  <si>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</si>
  <si>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</si>
  <si>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</si>
  <si>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</si>
  <si>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</si>
  <si>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</si>
  <si>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</si>
  <si>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</si>
  <si>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</si>
  <si>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</si>
  <si>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</si>
  <si>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</si>
  <si>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</si>
  <si>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</si>
  <si>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</si>
  <si>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</si>
  <si>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</si>
  <si>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</si>
  <si>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</si>
  <si>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</si>
  <si>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</si>
  <si>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</si>
  <si>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</si>
  <si>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</si>
  <si>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</si>
  <si>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</si>
  <si>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</si>
  <si>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</si>
  <si>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</si>
  <si>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</si>
  <si>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</si>
  <si>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</si>
  <si>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</si>
  <si>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</si>
  <si>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</si>
  <si>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</si>
  <si>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</si>
  <si>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</si>
  <si>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</si>
  <si>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</si>
  <si>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</si>
  <si>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</si>
  <si>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</si>
  <si>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</si>
  <si>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</si>
  <si>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</si>
  <si>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</si>
  <si>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</si>
  <si>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</si>
  <si>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</si>
  <si>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</si>
  <si>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</si>
  <si>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</si>
  <si>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</si>
  <si>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</si>
  <si>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</si>
  <si>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</si>
  <si>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</si>
  <si>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</si>
  <si>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</si>
  <si>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</si>
  <si>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</si>
  <si>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</si>
  <si>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</si>
  <si>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</si>
  <si>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</si>
  <si>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</si>
  <si>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</si>
  <si>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</si>
  <si>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</si>
  <si>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</si>
  <si>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</si>
  <si>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</si>
  <si>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</si>
  <si>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</si>
  <si>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</si>
  <si>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</si>
  <si>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</si>
  <si>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</si>
  <si>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</si>
  <si>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</si>
  <si>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</si>
  <si>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</si>
  <si>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</si>
  <si>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</si>
  <si>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</si>
  <si>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</si>
  <si>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</si>
  <si>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</si>
  <si>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</si>
  <si>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</si>
  <si>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</si>
  <si>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</si>
  <si>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</si>
  <si>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</si>
  <si>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</si>
  <si>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</si>
  <si>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</si>
  <si>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</si>
  <si>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</si>
  <si>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</si>
  <si>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</si>
  <si>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</si>
  <si>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</si>
  <si>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</si>
  <si>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</si>
  <si>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</si>
  <si>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</si>
  <si>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</si>
  <si>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</si>
  <si>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</si>
  <si>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</si>
  <si>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</si>
  <si>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</si>
  <si>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</si>
  <si>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</si>
  <si>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</si>
  <si>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</si>
  <si>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</si>
  <si>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</si>
  <si>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</si>
  <si>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</si>
  <si>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</si>
  <si>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</si>
  <si>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</si>
  <si>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</si>
  <si>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</si>
  <si>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</si>
  <si>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</si>
  <si>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</si>
  <si>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</si>
  <si>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</si>
  <si>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</si>
  <si>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</si>
  <si>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</si>
  <si>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</si>
  <si>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</si>
  <si>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</si>
  <si>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</si>
  <si>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</si>
  <si>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</si>
  <si>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</si>
  <si>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</si>
  <si>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</si>
  <si>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</si>
  <si>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</si>
  <si>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</si>
  <si>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</si>
  <si>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</si>
  <si>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</si>
  <si>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</si>
  <si>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</si>
  <si>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</si>
  <si>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</si>
  <si>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</si>
  <si>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</si>
  <si>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</si>
  <si>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</si>
  <si>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</si>
  <si>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</si>
  <si>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</si>
  <si>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</si>
  <si>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</si>
  <si>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</si>
  <si>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</si>
  <si>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</si>
  <si>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</si>
  <si>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</si>
  <si>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</si>
  <si>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</si>
  <si>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</si>
  <si>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</si>
  <si>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</si>
  <si>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</si>
  <si>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</si>
  <si>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</si>
  <si>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</si>
  <si>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</si>
  <si>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</si>
  <si>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</si>
  <si>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</si>
  <si>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</si>
  <si>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</si>
  <si>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</si>
  <si>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</si>
  <si>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</si>
  <si>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</si>
  <si>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</si>
  <si>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</si>
  <si>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</si>
  <si>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</si>
  <si>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</si>
  <si>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</si>
  <si>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</si>
  <si>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</si>
  <si>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</si>
  <si>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</si>
  <si>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</si>
  <si>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</si>
  <si>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</si>
  <si>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</si>
  <si>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</si>
  <si>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</si>
  <si>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</si>
  <si>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</si>
  <si>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</si>
  <si>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</si>
  <si>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</si>
  <si>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</si>
  <si>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</si>
  <si>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</si>
  <si>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</si>
  <si>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</si>
  <si>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</si>
  <si>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</si>
  <si>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</si>
  <si>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</si>
  <si>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</si>
  <si>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</si>
  <si>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</si>
  <si>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</si>
  <si>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</si>
  <si>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</si>
  <si>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</si>
  <si>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</si>
  <si>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</si>
  <si>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</si>
  <si>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</si>
  <si>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</si>
  <si>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</si>
  <si>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</si>
  <si>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</si>
  <si>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</si>
  <si>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</si>
  <si>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</si>
  <si>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</si>
  <si>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</si>
  <si>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</si>
  <si>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</si>
  <si>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</si>
  <si>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</si>
  <si>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</si>
  <si>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</si>
  <si>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</si>
  <si>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</si>
  <si>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</si>
  <si>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</si>
  <si>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</si>
  <si>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</si>
  <si>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</si>
  <si>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</si>
  <si>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</si>
  <si>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</si>
  <si>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</si>
  <si>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</si>
  <si>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</si>
  <si>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</si>
  <si>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</si>
  <si>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</si>
  <si>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</si>
  <si>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</si>
  <si>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</si>
  <si>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</si>
  <si>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</si>
  <si>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</si>
  <si>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</si>
  <si>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</si>
  <si>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</si>
  <si>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</si>
  <si>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</si>
  <si>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</si>
  <si>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</si>
  <si>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</si>
  <si>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</si>
  <si>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</si>
  <si>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</si>
  <si>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</si>
  <si>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</si>
  <si>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</si>
  <si>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</si>
  <si>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</si>
  <si>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</si>
  <si>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</si>
  <si>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</si>
  <si>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</si>
  <si>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</si>
  <si>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</si>
  <si>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</si>
  <si>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</si>
  <si>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</si>
  <si>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</si>
  <si>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</si>
  <si>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</si>
  <si>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</si>
  <si>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</si>
  <si>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</si>
  <si>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</si>
  <si>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</si>
  <si>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</si>
  <si>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</si>
  <si>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</si>
  <si>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</si>
  <si>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</si>
  <si>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</si>
  <si>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</si>
  <si>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</si>
  <si>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</si>
  <si>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</si>
  <si>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</si>
  <si>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</si>
  <si>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</si>
  <si>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</si>
  <si>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</si>
  <si>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</si>
  <si>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</si>
  <si>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</si>
  <si>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</si>
  <si>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</si>
  <si>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</si>
  <si>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</si>
  <si>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</si>
  <si>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</si>
  <si>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</si>
  <si>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</si>
  <si>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</si>
  <si>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</si>
  <si>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</si>
  <si>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</si>
  <si>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</si>
  <si>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</si>
  <si>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</si>
  <si>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</si>
  <si>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</si>
  <si>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</si>
  <si>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</si>
  <si>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</si>
  <si>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</si>
  <si>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</si>
  <si>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</si>
  <si>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</si>
  <si>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</si>
  <si>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</si>
  <si>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</si>
  <si>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</si>
  <si>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</si>
  <si>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</si>
  <si>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</si>
  <si>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</si>
  <si>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</si>
  <si>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</si>
  <si>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</si>
  <si>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</si>
  <si>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</si>
  <si>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</si>
  <si>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</si>
  <si>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</si>
  <si>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</si>
  <si>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</si>
  <si>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</si>
  <si>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</si>
  <si>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</si>
  <si>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</si>
  <si>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</si>
  <si>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</si>
  <si>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</si>
  <si>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</si>
  <si>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</si>
  <si>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</si>
  <si>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</si>
  <si>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</si>
  <si>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</si>
  <si>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</si>
  <si>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</si>
  <si>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</si>
  <si>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</si>
  <si>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</si>
  <si>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</si>
  <si>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</si>
  <si>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</si>
  <si>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</si>
  <si>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</si>
  <si>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</si>
  <si>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</si>
  <si>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</si>
  <si>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</si>
  <si>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</si>
  <si>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</si>
  <si>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</si>
  <si>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</si>
  <si>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</si>
  <si>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</si>
  <si>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</si>
  <si>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</si>
  <si>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</si>
  <si>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</si>
  <si>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</si>
  <si>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</si>
  <si>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</si>
  <si>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</si>
  <si>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</si>
  <si>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</si>
  <si>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</si>
  <si>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</si>
  <si>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</si>
  <si>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</si>
  <si>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</si>
  <si>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</si>
  <si>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</si>
  <si>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</si>
  <si>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</si>
  <si>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</si>
  <si>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</si>
  <si>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</si>
  <si>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</si>
  <si>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</si>
  <si>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</si>
  <si>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</si>
  <si>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</si>
  <si>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</si>
  <si>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</si>
  <si>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</si>
  <si>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</si>
  <si>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</si>
  <si>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</si>
  <si>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</si>
  <si>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</si>
  <si>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</si>
  <si>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</si>
  <si>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</si>
  <si>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</si>
  <si>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</si>
  <si>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</si>
  <si>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</si>
  <si>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</si>
  <si>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</si>
  <si>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</si>
  <si>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</si>
  <si>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</si>
  <si>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</si>
  <si>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</si>
  <si>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</si>
  <si>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</si>
  <si>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</si>
  <si>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</si>
  <si>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</si>
  <si>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</si>
  <si>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</si>
  <si>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</si>
  <si>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</si>
  <si>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</si>
  <si>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</si>
  <si>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</si>
  <si>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</si>
  <si>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</si>
  <si>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</si>
  <si>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</si>
  <si>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</si>
  <si>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</si>
  <si>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</si>
  <si>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</si>
  <si>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</si>
  <si>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</si>
  <si>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</si>
  <si>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</si>
  <si>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</si>
  <si>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</si>
  <si>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</si>
  <si>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</si>
  <si>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</si>
  <si>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</si>
  <si>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</si>
  <si>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</si>
  <si>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</si>
  <si>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</si>
  <si>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</si>
  <si>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</si>
  <si>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</si>
  <si>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</si>
  <si>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</si>
  <si>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</si>
  <si>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</si>
  <si>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</si>
  <si>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</si>
  <si>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</si>
  <si>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</si>
  <si>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</si>
  <si>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</si>
  <si>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</si>
  <si>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</si>
  <si>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</si>
  <si>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</si>
  <si>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</si>
  <si>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</si>
  <si>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</si>
  <si>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</si>
  <si>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</si>
  <si>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</si>
  <si>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</si>
  <si>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</si>
  <si>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</si>
  <si>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</si>
  <si>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</si>
  <si>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</si>
  <si>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</si>
  <si>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</si>
  <si>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</si>
  <si>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</si>
  <si>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</si>
  <si>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</si>
  <si>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</si>
  <si>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</si>
  <si>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</si>
  <si>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</si>
  <si>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</si>
  <si>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</si>
  <si>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</si>
  <si>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</si>
  <si>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</si>
  <si>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</si>
  <si>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</si>
  <si>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</si>
  <si>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</si>
  <si>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</si>
  <si>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</si>
  <si>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</si>
  <si>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</si>
  <si>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</si>
  <si>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</si>
  <si>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</si>
  <si>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</si>
  <si>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</si>
  <si>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</si>
  <si>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</si>
  <si>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</si>
  <si>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</si>
  <si>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</si>
  <si>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</si>
  <si>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</si>
  <si>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</si>
  <si>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</si>
  <si>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</si>
  <si>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</si>
  <si>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</si>
  <si>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</si>
  <si>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</si>
  <si>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</si>
  <si>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</si>
  <si>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</si>
  <si>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</si>
  <si>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</si>
  <si>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</si>
  <si>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</si>
  <si>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</si>
  <si>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</si>
  <si>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</si>
  <si>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</si>
  <si>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</si>
  <si>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</si>
  <si>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</si>
  <si>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</si>
  <si>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</si>
  <si>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</si>
  <si>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</si>
  <si>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</si>
  <si>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</si>
  <si>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</si>
  <si>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</si>
  <si>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</si>
  <si>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</si>
  <si>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</si>
  <si>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</si>
  <si>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</si>
  <si>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</si>
  <si>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</si>
  <si>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</si>
  <si>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</si>
  <si>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</si>
  <si>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</si>
  <si>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</si>
  <si>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</si>
  <si>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</si>
  <si>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</si>
  <si>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</si>
  <si>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</si>
  <si>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</si>
  <si>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</si>
  <si>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</si>
  <si>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</si>
  <si>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</si>
  <si>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</si>
  <si>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</si>
  <si>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</si>
  <si>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</si>
  <si>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</si>
  <si>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</si>
  <si>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</si>
  <si>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</si>
  <si>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</si>
  <si>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</si>
  <si>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</si>
  <si>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</si>
  <si>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</si>
  <si>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</si>
  <si>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</si>
  <si>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</si>
  <si>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</si>
  <si>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</si>
  <si>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</si>
  <si>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</si>
  <si>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</si>
  <si>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</si>
  <si>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</si>
  <si>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</si>
  <si>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</si>
  <si>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</si>
  <si>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</si>
  <si>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</si>
  <si>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</si>
  <si>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</si>
  <si>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</si>
  <si>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</si>
  <si>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</si>
  <si>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</si>
  <si>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</si>
  <si>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</si>
  <si>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</si>
  <si>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</si>
  <si>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</si>
  <si>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</si>
  <si>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</si>
  <si>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</si>
  <si>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</si>
  <si>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</si>
  <si>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</si>
  <si>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</si>
  <si>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</si>
  <si>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</si>
  <si>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</si>
  <si>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</si>
  <si>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</si>
  <si>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</si>
  <si>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</si>
  <si>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</si>
  <si>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</si>
  <si>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</si>
  <si>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</si>
  <si>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</si>
  <si>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</si>
  <si>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</si>
  <si>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</si>
  <si>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</si>
  <si>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</si>
  <si>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</si>
  <si>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</si>
  <si>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</si>
  <si>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</si>
  <si>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</si>
  <si>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</si>
  <si>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</si>
  <si>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</si>
  <si>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</si>
  <si>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</si>
  <si>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</si>
  <si>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</si>
  <si>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</si>
  <si>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</si>
  <si>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</si>
  <si>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</si>
  <si>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</si>
  <si>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</si>
  <si>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</si>
  <si>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</si>
  <si>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</si>
  <si>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</si>
  <si>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</si>
  <si>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</si>
  <si>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</si>
  <si>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</si>
  <si>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</si>
  <si>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</si>
  <si>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</si>
  <si>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</si>
  <si>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</si>
  <si>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</si>
  <si>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</si>
  <si>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</si>
  <si>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</si>
  <si>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</si>
  <si>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</si>
  <si>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</si>
  <si>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</si>
  <si>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</si>
  <si>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</si>
  <si>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</si>
  <si>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</si>
  <si>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</si>
  <si>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</si>
  <si>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</si>
  <si>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</si>
  <si>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</si>
  <si>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</si>
  <si>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</si>
  <si>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</si>
  <si>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</si>
  <si>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</si>
  <si>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</si>
  <si>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</si>
  <si>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</si>
  <si>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</si>
  <si>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</si>
  <si>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</si>
  <si>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</si>
  <si>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</si>
  <si>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</si>
  <si>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</si>
  <si>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</si>
  <si>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</si>
  <si>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</si>
  <si>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</si>
  <si>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</si>
  <si>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</si>
  <si>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</si>
  <si>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</si>
  <si>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</si>
  <si>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</si>
  <si>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</si>
  <si>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</si>
  <si>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</si>
  <si>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</si>
  <si>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</si>
  <si>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</si>
  <si>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</si>
  <si>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</si>
  <si>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</si>
  <si>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</si>
  <si>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</si>
  <si>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</si>
  <si>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</si>
  <si>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</si>
  <si>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</si>
  <si>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</si>
  <si>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</si>
  <si>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</si>
  <si>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</si>
  <si>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</si>
  <si>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</si>
  <si>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</si>
  <si>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</si>
  <si>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</si>
  <si>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</si>
  <si>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</si>
  <si>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</si>
  <si>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</si>
  <si>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</si>
  <si>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</si>
  <si>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</si>
  <si>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</si>
  <si>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</si>
  <si>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</si>
  <si>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</si>
  <si>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</si>
  <si>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</si>
  <si>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</si>
  <si>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</si>
  <si>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</si>
  <si>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</si>
  <si>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</si>
  <si>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</si>
  <si>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</si>
  <si>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</si>
  <si>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</si>
  <si>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</si>
  <si>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</si>
  <si>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</si>
  <si>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</si>
  <si>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</si>
  <si>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</si>
  <si>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</si>
  <si>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</si>
  <si>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</si>
  <si>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</si>
  <si>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</si>
  <si>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</si>
  <si>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</si>
  <si>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</si>
  <si>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</si>
  <si>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</si>
  <si>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</si>
  <si>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</si>
  <si>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</si>
  <si>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</si>
  <si>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</si>
  <si>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</si>
  <si>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</si>
  <si>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</si>
  <si>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</si>
  <si>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</si>
  <si>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</si>
  <si>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</si>
  <si>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</si>
  <si>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</si>
  <si>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</si>
  <si>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</si>
  <si>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</si>
  <si>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</si>
  <si>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</si>
  <si>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</si>
  <si>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</si>
  <si>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</si>
  <si>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</si>
  <si>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</si>
  <si>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</si>
  <si>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</si>
  <si>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</si>
  <si>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</si>
  <si>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</si>
  <si>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</si>
  <si>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</si>
  <si>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</si>
  <si>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</si>
  <si>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</si>
  <si>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</si>
  <si>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</si>
  <si>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</si>
  <si>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</si>
  <si>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</si>
  <si>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</si>
  <si>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</si>
  <si>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</si>
  <si>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</si>
  <si>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</si>
  <si>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</si>
  <si>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</si>
  <si>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</si>
  <si>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</si>
  <si>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</si>
  <si>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</si>
  <si>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</si>
  <si>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</si>
  <si>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</si>
  <si>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</si>
  <si>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</si>
  <si>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</si>
  <si>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</si>
  <si>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</si>
  <si>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</si>
  <si>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</si>
  <si>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</si>
  <si>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</si>
  <si>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</si>
  <si>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</si>
  <si>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</si>
  <si>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</si>
  <si>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</si>
  <si>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</si>
  <si>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</si>
  <si>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</si>
  <si>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</si>
  <si>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</si>
  <si>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</si>
  <si>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</si>
  <si>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</si>
  <si>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</si>
  <si>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</si>
  <si>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</si>
  <si>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</si>
  <si>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</si>
  <si>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</si>
  <si>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</si>
  <si>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</si>
  <si>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</si>
  <si>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</si>
  <si>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</si>
  <si>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</si>
  <si>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</si>
  <si>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</si>
  <si>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</si>
  <si>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</si>
  <si>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</si>
  <si>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</si>
  <si>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</si>
  <si>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</si>
  <si>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</si>
  <si>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</si>
  <si>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</si>
  <si>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</si>
  <si>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</si>
  <si>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</si>
  <si>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</si>
  <si>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</si>
  <si>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</si>
  <si>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</si>
  <si>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</si>
  <si>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</si>
  <si>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</si>
  <si>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</si>
  <si>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</si>
  <si>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</si>
  <si>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</si>
  <si>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</si>
  <si>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</si>
  <si>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</si>
  <si>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</si>
  <si>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</si>
  <si>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</si>
  <si>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</si>
  <si>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</si>
  <si>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</si>
  <si>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</si>
  <si>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</si>
  <si>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</si>
  <si>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</si>
  <si>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</si>
  <si>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</si>
  <si>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</si>
  <si>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</si>
  <si>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</si>
  <si>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</si>
  <si>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</si>
  <si>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</si>
  <si>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</si>
  <si>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</si>
  <si>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</si>
  <si>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</si>
  <si>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</si>
  <si>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</si>
  <si>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</si>
  <si>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</si>
  <si>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</si>
  <si>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</si>
  <si>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</si>
  <si>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</si>
  <si>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</si>
  <si>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</si>
  <si>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</si>
  <si>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</si>
  <si>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</si>
  <si>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</si>
  <si>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</si>
  <si>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</si>
  <si>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</si>
  <si>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</si>
  <si>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</si>
  <si>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</si>
  <si>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</si>
  <si>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</si>
  <si>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</si>
  <si>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</si>
  <si>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</si>
  <si>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</si>
  <si>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</si>
  <si>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</si>
  <si>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</si>
  <si>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</si>
  <si>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</si>
  <si>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</si>
  <si>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</si>
  <si>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</si>
  <si>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</si>
  <si>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</si>
  <si>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</si>
  <si>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</si>
  <si>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</si>
  <si>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</si>
  <si>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</si>
  <si>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</si>
  <si>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</si>
  <si>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</si>
  <si>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</si>
  <si>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</si>
  <si>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</si>
  <si>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</si>
  <si>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</si>
  <si>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</si>
  <si>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</si>
  <si>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</si>
  <si>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</si>
  <si>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</si>
  <si>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</si>
  <si>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</si>
  <si>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</si>
  <si>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</si>
  <si>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</si>
  <si>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</si>
  <si>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</si>
  <si>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</si>
  <si>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</si>
  <si>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</si>
  <si>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</si>
  <si>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</si>
  <si>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</si>
  <si>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</si>
  <si>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</si>
  <si>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</si>
  <si>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</si>
  <si>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</si>
  <si>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</si>
  <si>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</si>
  <si>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</si>
  <si>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</si>
  <si>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</si>
  <si>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</si>
  <si>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</si>
  <si>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</si>
  <si>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</si>
  <si>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</si>
  <si>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</si>
  <si>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</si>
  <si>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</si>
  <si>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</si>
  <si>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</si>
  <si>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</si>
  <si>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</si>
  <si>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</si>
  <si>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</si>
  <si>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</si>
  <si>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</si>
  <si>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</si>
  <si>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</si>
  <si>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</si>
  <si>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</si>
  <si>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</si>
  <si>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</si>
  <si>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</si>
  <si>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</si>
  <si>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</si>
  <si>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</si>
  <si>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</si>
  <si>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</si>
  <si>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</si>
  <si>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</si>
  <si>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</si>
  <si>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</si>
  <si>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</si>
  <si>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</si>
  <si>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</si>
  <si>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</si>
  <si>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</si>
  <si>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</si>
  <si>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</si>
  <si>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</si>
  <si>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</si>
  <si>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</si>
  <si>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</si>
  <si>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</si>
  <si>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</si>
  <si>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</si>
  <si>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</si>
  <si>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</si>
  <si>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</si>
  <si>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</si>
  <si>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</si>
  <si>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</si>
  <si>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</si>
  <si>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</si>
  <si>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</si>
  <si>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</si>
  <si>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</si>
  <si>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</si>
  <si>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</si>
  <si>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</si>
  <si>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</si>
  <si>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</si>
  <si>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</si>
  <si>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</si>
  <si>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</si>
  <si>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</si>
  <si>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</si>
  <si>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</si>
  <si>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</si>
  <si>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</si>
  <si>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</si>
  <si>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</si>
  <si>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</si>
  <si>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ЗДРАВСТВЕНИ ЦЕНТАР ЗАЈЕЧАР</t>
  </si>
  <si>
    <t>РАСАДНИЧКА ББ, ЗАЈЕЧАР</t>
  </si>
  <si>
    <t>07201885</t>
  </si>
  <si>
    <t>101329997</t>
  </si>
  <si>
    <t>840-334661-95</t>
  </si>
  <si>
    <t>Nema gresaka!!!!!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</si>
</sst>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Relationship Id="rId3" Type="http://schemas.openxmlformats.org/officeDocument/2006/relationships/image" Target="../media/image27.emf" /><Relationship Id="rId4" Type="http://schemas.openxmlformats.org/officeDocument/2006/relationships/image" Target="../media/image14.emf" /><Relationship Id="rId5" Type="http://schemas.openxmlformats.org/officeDocument/2006/relationships/image" Target="../media/image18.emf" /><Relationship Id="rId6" Type="http://schemas.openxmlformats.org/officeDocument/2006/relationships/image" Target="../media/image20.emf" /><Relationship Id="rId7" Type="http://schemas.openxmlformats.org/officeDocument/2006/relationships/image" Target="../media/image19.emf" /><Relationship Id="rId8" Type="http://schemas.openxmlformats.org/officeDocument/2006/relationships/image" Target="../media/image2.emf" /><Relationship Id="rId9" Type="http://schemas.openxmlformats.org/officeDocument/2006/relationships/image" Target="../media/image30.emf" /><Relationship Id="rId10" Type="http://schemas.openxmlformats.org/officeDocument/2006/relationships/image" Target="../media/image7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9.emf" /><Relationship Id="rId14" Type="http://schemas.openxmlformats.org/officeDocument/2006/relationships/image" Target="../media/image34.emf" /><Relationship Id="rId15" Type="http://schemas.openxmlformats.org/officeDocument/2006/relationships/image" Target="../media/image12.emf" /><Relationship Id="rId16" Type="http://schemas.openxmlformats.org/officeDocument/2006/relationships/image" Target="../media/image36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8.emf" /><Relationship Id="rId20" Type="http://schemas.openxmlformats.org/officeDocument/2006/relationships/image" Target="../media/image21.emf" /><Relationship Id="rId21" Type="http://schemas.openxmlformats.org/officeDocument/2006/relationships/image" Target="../media/image39.emf" /><Relationship Id="rId22" Type="http://schemas.openxmlformats.org/officeDocument/2006/relationships/image" Target="../media/image40.emf" /><Relationship Id="rId23" Type="http://schemas.openxmlformats.org/officeDocument/2006/relationships/image" Target="../media/image29.emf" /><Relationship Id="rId24" Type="http://schemas.openxmlformats.org/officeDocument/2006/relationships/image" Target="../media/image38.emf" /><Relationship Id="rId25" Type="http://schemas.openxmlformats.org/officeDocument/2006/relationships/image" Target="../media/image11.emf" /><Relationship Id="rId26" Type="http://schemas.openxmlformats.org/officeDocument/2006/relationships/image" Target="../media/image37.emf" /><Relationship Id="rId27" Type="http://schemas.openxmlformats.org/officeDocument/2006/relationships/image" Target="../media/image3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0" sqref="C10:D10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676</v>
      </c>
      <c r="B29" s="44" t="str">
        <f>LEFT(A29,2)</f>
        <v>15</v>
      </c>
      <c r="D29" s="44" t="s">
        <v>726</v>
      </c>
      <c r="E29" s="44" t="str">
        <f>LEFT(D29,8)</f>
        <v>00215003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724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725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726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727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294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295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/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/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D22" sqref="D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15 ЗАЈЕЧАР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00215003 ЗЦ ЗАЈЕЧАР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28889</v>
      </c>
      <c r="E13" s="79">
        <f>E14+E15</f>
        <v>28029</v>
      </c>
    </row>
    <row r="14" spans="1:5" ht="24" customHeight="1">
      <c r="A14" s="80"/>
      <c r="B14" s="81" t="s">
        <v>201</v>
      </c>
      <c r="C14" s="82" t="s">
        <v>213</v>
      </c>
      <c r="D14" s="83">
        <v>28867</v>
      </c>
      <c r="E14" s="84">
        <v>28007</v>
      </c>
    </row>
    <row r="15" spans="1:5" ht="24" customHeight="1">
      <c r="A15" s="80"/>
      <c r="B15" s="81" t="s">
        <v>202</v>
      </c>
      <c r="C15" s="82" t="s">
        <v>214</v>
      </c>
      <c r="D15" s="83">
        <v>22</v>
      </c>
      <c r="E15" s="84">
        <v>22</v>
      </c>
    </row>
    <row r="16" spans="1:5" ht="24" customHeight="1">
      <c r="A16" s="75" t="s">
        <v>203</v>
      </c>
      <c r="B16" s="76"/>
      <c r="C16" s="85" t="s">
        <v>1768</v>
      </c>
      <c r="D16" s="78">
        <f>D17+D18+D19</f>
        <v>1318405</v>
      </c>
      <c r="E16" s="79">
        <f>E17+E18+E19</f>
        <v>1258827</v>
      </c>
    </row>
    <row r="17" spans="1:5" ht="24" customHeight="1">
      <c r="A17" s="80"/>
      <c r="B17" s="81" t="s">
        <v>206</v>
      </c>
      <c r="C17" s="82" t="s">
        <v>215</v>
      </c>
      <c r="D17" s="83">
        <v>1297054</v>
      </c>
      <c r="E17" s="84">
        <v>1258827</v>
      </c>
    </row>
    <row r="18" spans="1:5" ht="24" customHeight="1">
      <c r="A18" s="80"/>
      <c r="B18" s="81" t="s">
        <v>207</v>
      </c>
      <c r="C18" s="82" t="s">
        <v>216</v>
      </c>
      <c r="D18" s="83">
        <v>813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20538</v>
      </c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1317791</v>
      </c>
      <c r="E20" s="79">
        <f>E21+E22+E23</f>
        <v>1259277</v>
      </c>
    </row>
    <row r="21" spans="1:5" ht="24" customHeight="1">
      <c r="A21" s="80"/>
      <c r="B21" s="81" t="s">
        <v>218</v>
      </c>
      <c r="C21" s="82" t="s">
        <v>219</v>
      </c>
      <c r="D21" s="83">
        <v>1296475</v>
      </c>
      <c r="E21" s="84">
        <v>1259277</v>
      </c>
    </row>
    <row r="22" spans="1:5" ht="24" customHeight="1">
      <c r="A22" s="80"/>
      <c r="B22" s="81" t="s">
        <v>220</v>
      </c>
      <c r="C22" s="82" t="s">
        <v>221</v>
      </c>
      <c r="D22" s="83">
        <v>860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20456</v>
      </c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29503</v>
      </c>
      <c r="E24" s="78">
        <f>E13+E16-E20</f>
        <v>27579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29499</v>
      </c>
      <c r="E25" s="84">
        <v>27575</v>
      </c>
    </row>
    <row r="26" spans="1:5" ht="24" customHeight="1" thickBot="1">
      <c r="A26" s="88"/>
      <c r="B26" s="89" t="s">
        <v>210</v>
      </c>
      <c r="C26" s="90" t="s">
        <v>225</v>
      </c>
      <c r="D26" s="91">
        <v>4</v>
      </c>
      <c r="E26" s="92">
        <v>4</v>
      </c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D104" sqref="D10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15 ЗАЈЕЧАР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00215003 ЗЦ ЗАЈЕЧАР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8659</v>
      </c>
      <c r="E22" s="196">
        <f>E23</f>
        <v>0</v>
      </c>
      <c r="F22" s="178">
        <f aca="true" t="shared" si="0" ref="F22:F32">D22+E22</f>
        <v>8659</v>
      </c>
      <c r="G22" s="251">
        <f>G23</f>
        <v>0</v>
      </c>
      <c r="H22" s="21">
        <f aca="true" t="shared" si="1" ref="H22:H32">F22+G22</f>
        <v>8659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8659</v>
      </c>
      <c r="E23" s="196">
        <f>E24+E29</f>
        <v>0</v>
      </c>
      <c r="F23" s="178">
        <f t="shared" si="0"/>
        <v>8659</v>
      </c>
      <c r="G23" s="251">
        <f>G24+G29</f>
        <v>0</v>
      </c>
      <c r="H23" s="21">
        <f t="shared" si="1"/>
        <v>8659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3925</v>
      </c>
      <c r="E24" s="196">
        <f>E25+E27</f>
        <v>0</v>
      </c>
      <c r="F24" s="178">
        <f t="shared" si="0"/>
        <v>3925</v>
      </c>
      <c r="G24" s="251">
        <f>G25+G27</f>
        <v>0</v>
      </c>
      <c r="H24" s="21">
        <f t="shared" si="1"/>
        <v>3925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3925</v>
      </c>
      <c r="E27" s="196">
        <f>E28</f>
        <v>0</v>
      </c>
      <c r="F27" s="178">
        <f t="shared" si="0"/>
        <v>3925</v>
      </c>
      <c r="G27" s="251">
        <f>G28</f>
        <v>0</v>
      </c>
      <c r="H27" s="21">
        <f t="shared" si="1"/>
        <v>3925</v>
      </c>
    </row>
    <row r="28" spans="1:8" ht="12.75">
      <c r="A28" s="195">
        <v>5098</v>
      </c>
      <c r="B28" s="176">
        <v>772100</v>
      </c>
      <c r="C28" s="175" t="s">
        <v>655</v>
      </c>
      <c r="D28" s="194">
        <v>3925</v>
      </c>
      <c r="E28" s="194"/>
      <c r="F28" s="178">
        <f t="shared" si="0"/>
        <v>3925</v>
      </c>
      <c r="G28" s="252"/>
      <c r="H28" s="21">
        <f t="shared" si="1"/>
        <v>3925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4734</v>
      </c>
      <c r="E29" s="196">
        <f>E30</f>
        <v>0</v>
      </c>
      <c r="F29" s="178">
        <f t="shared" si="0"/>
        <v>4734</v>
      </c>
      <c r="G29" s="254"/>
      <c r="H29" s="21">
        <f t="shared" si="1"/>
        <v>4734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4734</v>
      </c>
      <c r="E30" s="196">
        <f>E31</f>
        <v>0</v>
      </c>
      <c r="F30" s="178">
        <f t="shared" si="0"/>
        <v>4734</v>
      </c>
      <c r="G30" s="254"/>
      <c r="H30" s="21">
        <f t="shared" si="1"/>
        <v>4734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4734</v>
      </c>
      <c r="E31" s="252"/>
      <c r="F31" s="178">
        <f t="shared" si="0"/>
        <v>4734</v>
      </c>
      <c r="G31" s="255"/>
      <c r="H31" s="21">
        <f t="shared" si="1"/>
        <v>4734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8659</v>
      </c>
      <c r="E32" s="192">
        <f>E22</f>
        <v>0</v>
      </c>
      <c r="F32" s="169">
        <f t="shared" si="0"/>
        <v>8659</v>
      </c>
      <c r="G32" s="253">
        <f>G22</f>
        <v>0</v>
      </c>
      <c r="H32" s="31">
        <f t="shared" si="1"/>
        <v>8659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8766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8766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3790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3774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>
        <v>3774</v>
      </c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16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16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4976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242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>
        <v>242</v>
      </c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4734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1278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3456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8766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6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4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20493</v>
      </c>
      <c r="E13" s="120">
        <f t="shared" si="0"/>
        <v>20493</v>
      </c>
      <c r="F13" s="120">
        <f t="shared" si="0"/>
        <v>3774</v>
      </c>
      <c r="G13" s="120">
        <f t="shared" si="0"/>
        <v>20456</v>
      </c>
      <c r="H13" s="120">
        <f t="shared" si="0"/>
        <v>24230</v>
      </c>
    </row>
    <row r="14" spans="1:8" ht="19.5" customHeight="1">
      <c r="A14" s="118" t="s">
        <v>940</v>
      </c>
      <c r="B14" s="119" t="s">
        <v>941</v>
      </c>
      <c r="C14" s="121"/>
      <c r="D14" s="121">
        <v>9824</v>
      </c>
      <c r="E14" s="120">
        <f>C14+D14</f>
        <v>9824</v>
      </c>
      <c r="F14" s="121">
        <v>1905</v>
      </c>
      <c r="G14" s="121">
        <v>9789</v>
      </c>
      <c r="H14" s="120">
        <f>F14+G14</f>
        <v>11694</v>
      </c>
    </row>
    <row r="15" spans="1:8" ht="19.5" customHeight="1">
      <c r="A15" s="118" t="s">
        <v>942</v>
      </c>
      <c r="B15" s="119" t="s">
        <v>943</v>
      </c>
      <c r="C15" s="121"/>
      <c r="D15" s="121">
        <v>843</v>
      </c>
      <c r="E15" s="120">
        <f>C15+D15</f>
        <v>843</v>
      </c>
      <c r="F15" s="121">
        <v>41</v>
      </c>
      <c r="G15" s="121">
        <v>842</v>
      </c>
      <c r="H15" s="120">
        <f>F15+G15</f>
        <v>883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9826</v>
      </c>
      <c r="E16" s="120">
        <f>C16+D16</f>
        <v>9826</v>
      </c>
      <c r="F16" s="122">
        <v>1828</v>
      </c>
      <c r="G16" s="122">
        <v>9825</v>
      </c>
      <c r="H16" s="120">
        <f>F16+G16</f>
        <v>11653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0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07201885</v>
      </c>
      <c r="B2" s="236" t="str">
        <f>NazivKorisnika</f>
        <v>ЗДРАВСТВЕНИ ЦЕНТАР ЗАЈЕЧАР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4734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4734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1255703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-1250969</v>
      </c>
      <c r="H12" s="244">
        <f>G12</f>
        <v>-1250969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1845</v>
      </c>
    </row>
    <row r="4" ht="18">
      <c r="A4" s="515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9">
      <selection activeCell="D23" sqref="D23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ЗДРАВСТВЕНИ ЦЕНТАР ЗАЈЕЧАР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РАСАДНИЧКА ББ, ЗАЈЕЧАР</v>
      </c>
      <c r="B9" s="275"/>
      <c r="C9" s="285"/>
      <c r="E9" s="518" t="str">
        <f>"Матични број:   "&amp;MatBroj</f>
        <v>Матични број:   07201885</v>
      </c>
      <c r="F9" s="283"/>
      <c r="G9" s="276"/>
    </row>
    <row r="10" spans="1:7" ht="15.75">
      <c r="A10" s="284" t="str">
        <f>"ПИБ:   "&amp;bip</f>
        <v>ПИБ:   101329997</v>
      </c>
      <c r="B10" s="275"/>
      <c r="C10" s="285"/>
      <c r="E10" s="519" t="str">
        <f>"Број подрачуна:  "&amp;BrojPodr</f>
        <v>Број подрачуна:  840-334661-95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1759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499054</v>
      </c>
      <c r="E23" s="301">
        <f>E24+E42</f>
        <v>1641835</v>
      </c>
      <c r="F23" s="301">
        <f>F24+F42</f>
        <v>1169184</v>
      </c>
      <c r="G23" s="301">
        <f aca="true" t="shared" si="0" ref="G23:G86">E23-F23</f>
        <v>472651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434108</v>
      </c>
      <c r="E24" s="301">
        <f>E25+E29+E31+E33+E37+E40</f>
        <v>1571465</v>
      </c>
      <c r="F24" s="301">
        <f>F25+F29+F31+F33+F37+F40</f>
        <v>1169184</v>
      </c>
      <c r="G24" s="301">
        <f t="shared" si="0"/>
        <v>402281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417628</v>
      </c>
      <c r="E25" s="301">
        <f>SUM(E26:E28)</f>
        <v>1547700</v>
      </c>
      <c r="F25" s="301">
        <f>SUM(F26:F28)</f>
        <v>1160452</v>
      </c>
      <c r="G25" s="301">
        <f t="shared" si="0"/>
        <v>387248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314845</v>
      </c>
      <c r="E26" s="306">
        <v>618745</v>
      </c>
      <c r="F26" s="306">
        <v>313463</v>
      </c>
      <c r="G26" s="301">
        <f t="shared" si="0"/>
        <v>305282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102698</v>
      </c>
      <c r="E27" s="306">
        <v>928460</v>
      </c>
      <c r="F27" s="306">
        <v>846604</v>
      </c>
      <c r="G27" s="301">
        <f t="shared" si="0"/>
        <v>81856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>
        <v>85</v>
      </c>
      <c r="E28" s="306">
        <v>495</v>
      </c>
      <c r="F28" s="306">
        <v>385</v>
      </c>
      <c r="G28" s="301">
        <f t="shared" si="0"/>
        <v>110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12400</v>
      </c>
      <c r="E33" s="301">
        <f>SUM(E34:E36)</f>
        <v>12400</v>
      </c>
      <c r="F33" s="301">
        <f>SUM(F34:F36)</f>
        <v>0</v>
      </c>
      <c r="G33" s="301">
        <f t="shared" si="0"/>
        <v>12400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12400</v>
      </c>
      <c r="E34" s="306">
        <v>12400</v>
      </c>
      <c r="F34" s="306"/>
      <c r="G34" s="301">
        <f t="shared" si="0"/>
        <v>12400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2615</v>
      </c>
      <c r="E37" s="301">
        <f>E38+E39</f>
        <v>2615</v>
      </c>
      <c r="F37" s="301">
        <f>F38+F39</f>
        <v>0</v>
      </c>
      <c r="G37" s="301">
        <f t="shared" si="0"/>
        <v>2615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>
        <v>2380</v>
      </c>
      <c r="E38" s="306">
        <v>2380</v>
      </c>
      <c r="F38" s="306"/>
      <c r="G38" s="301">
        <f t="shared" si="0"/>
        <v>2380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>
        <v>235</v>
      </c>
      <c r="E39" s="306">
        <v>235</v>
      </c>
      <c r="F39" s="306"/>
      <c r="G39" s="307">
        <f t="shared" si="0"/>
        <v>235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1465</v>
      </c>
      <c r="E40" s="301">
        <f>E41</f>
        <v>8750</v>
      </c>
      <c r="F40" s="301">
        <f>F41</f>
        <v>8732</v>
      </c>
      <c r="G40" s="301">
        <f t="shared" si="0"/>
        <v>18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1465</v>
      </c>
      <c r="E41" s="306">
        <v>8750</v>
      </c>
      <c r="F41" s="306">
        <v>8732</v>
      </c>
      <c r="G41" s="301">
        <f t="shared" si="0"/>
        <v>18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64946</v>
      </c>
      <c r="E42" s="301">
        <f>E43+E51</f>
        <v>70370</v>
      </c>
      <c r="F42" s="301">
        <f>F43+F51</f>
        <v>0</v>
      </c>
      <c r="G42" s="301">
        <f t="shared" si="0"/>
        <v>70370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64946</v>
      </c>
      <c r="E51" s="301">
        <f>E52+E53</f>
        <v>70370</v>
      </c>
      <c r="F51" s="301">
        <f>F52+F53</f>
        <v>0</v>
      </c>
      <c r="G51" s="301">
        <f t="shared" si="0"/>
        <v>70370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276</v>
      </c>
      <c r="E52" s="306">
        <v>99</v>
      </c>
      <c r="F52" s="306"/>
      <c r="G52" s="301">
        <f t="shared" si="0"/>
        <v>99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64670</v>
      </c>
      <c r="E53" s="306">
        <v>70271</v>
      </c>
      <c r="F53" s="306"/>
      <c r="G53" s="301">
        <f t="shared" si="0"/>
        <v>70271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166288</v>
      </c>
      <c r="E54" s="301">
        <f>E55+E75+E97</f>
        <v>307711</v>
      </c>
      <c r="F54" s="301">
        <f>F55+F75+F97</f>
        <v>0</v>
      </c>
      <c r="G54" s="301">
        <f t="shared" si="0"/>
        <v>307711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47003</v>
      </c>
      <c r="E75" s="301">
        <f>E76+E86+E92</f>
        <v>116889</v>
      </c>
      <c r="F75" s="301">
        <f>F76+F86+F92</f>
        <v>0</v>
      </c>
      <c r="G75" s="301">
        <f t="shared" si="0"/>
        <v>116889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28889</v>
      </c>
      <c r="E76" s="301">
        <f>E77+E78+E79+E80+E81+E82+E83+E84+E85</f>
        <v>29503</v>
      </c>
      <c r="F76" s="301">
        <f>F77+F78+F79+F80+F81+F82+F83+F84+F85</f>
        <v>0</v>
      </c>
      <c r="G76" s="301">
        <f t="shared" si="0"/>
        <v>29503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28867</v>
      </c>
      <c r="E77" s="306">
        <v>29499</v>
      </c>
      <c r="F77" s="306"/>
      <c r="G77" s="301">
        <f t="shared" si="0"/>
        <v>29499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22</v>
      </c>
      <c r="E79" s="306">
        <v>4</v>
      </c>
      <c r="F79" s="306"/>
      <c r="G79" s="301">
        <f t="shared" si="0"/>
        <v>4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17884</v>
      </c>
      <c r="E86" s="301">
        <f>E91</f>
        <v>87043</v>
      </c>
      <c r="F86" s="301">
        <f>F91</f>
        <v>0</v>
      </c>
      <c r="G86" s="301">
        <f t="shared" si="0"/>
        <v>87043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17884</v>
      </c>
      <c r="E91" s="306">
        <v>87043</v>
      </c>
      <c r="F91" s="306"/>
      <c r="G91" s="301">
        <f aca="true" t="shared" si="1" ref="G91:G103">E91-F91</f>
        <v>87043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230</v>
      </c>
      <c r="E92" s="301">
        <f>SUM(E93:E96)</f>
        <v>343</v>
      </c>
      <c r="F92" s="301">
        <f>SUM(F93:F96)</f>
        <v>0</v>
      </c>
      <c r="G92" s="301">
        <f t="shared" si="1"/>
        <v>343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230</v>
      </c>
      <c r="E94" s="306">
        <v>343</v>
      </c>
      <c r="F94" s="306"/>
      <c r="G94" s="301">
        <f t="shared" si="1"/>
        <v>343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119285</v>
      </c>
      <c r="E97" s="301">
        <f>E98</f>
        <v>190822</v>
      </c>
      <c r="F97" s="301">
        <f>F98</f>
        <v>0</v>
      </c>
      <c r="G97" s="301">
        <f t="shared" si="1"/>
        <v>190822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119285</v>
      </c>
      <c r="E98" s="301">
        <f>SUM(E99:E101)</f>
        <v>190822</v>
      </c>
      <c r="F98" s="301">
        <f>SUM(F99:F101)</f>
        <v>0</v>
      </c>
      <c r="G98" s="301">
        <f t="shared" si="1"/>
        <v>190822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>
        <v>236</v>
      </c>
      <c r="E99" s="306">
        <v>235</v>
      </c>
      <c r="F99" s="306"/>
      <c r="G99" s="301">
        <f t="shared" si="1"/>
        <v>235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110392</v>
      </c>
      <c r="E100" s="306">
        <v>183759</v>
      </c>
      <c r="F100" s="306"/>
      <c r="G100" s="301">
        <f t="shared" si="1"/>
        <v>183759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8657</v>
      </c>
      <c r="E101" s="306">
        <v>6828</v>
      </c>
      <c r="F101" s="306"/>
      <c r="G101" s="301">
        <f t="shared" si="1"/>
        <v>6828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665342</v>
      </c>
      <c r="E102" s="301">
        <f>E23+E54</f>
        <v>1949546</v>
      </c>
      <c r="F102" s="301">
        <f>F23+F54</f>
        <v>1169184</v>
      </c>
      <c r="G102" s="301">
        <f t="shared" si="1"/>
        <v>780362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1001</v>
      </c>
      <c r="E103" s="306">
        <v>1376</v>
      </c>
      <c r="F103" s="306"/>
      <c r="G103" s="301">
        <f t="shared" si="1"/>
        <v>1376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137488</v>
      </c>
      <c r="G108" s="301">
        <f>G109+G133+G155+G213+G241+G255</f>
        <v>278332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195</v>
      </c>
      <c r="G155" s="301">
        <f>G156+G162+G168+G174+G178+G187+G193+G201+G207</f>
        <v>43626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0</v>
      </c>
      <c r="G156" s="301">
        <f>SUM(G157:G161)</f>
        <v>36910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/>
      <c r="G157" s="306">
        <v>26550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/>
      <c r="G158" s="306">
        <v>3172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/>
      <c r="G159" s="306">
        <v>5057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/>
      <c r="G160" s="306">
        <v>1860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/>
      <c r="G161" s="306">
        <v>271</v>
      </c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0</v>
      </c>
      <c r="G174" s="301">
        <f>SUM(G175:G177)</f>
        <v>6521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/>
      <c r="G175" s="306">
        <v>4390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/>
      <c r="G176" s="306">
        <v>1860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/>
      <c r="G177" s="306">
        <v>271</v>
      </c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195</v>
      </c>
      <c r="G187" s="301">
        <f>SUM(G188:G192)</f>
        <v>195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>
        <v>195</v>
      </c>
      <c r="G188" s="306">
        <v>195</v>
      </c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/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/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/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/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288</v>
      </c>
      <c r="G213" s="301">
        <f>G214+G222+G227+G232+G235</f>
        <v>203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288</v>
      </c>
      <c r="G235" s="301">
        <f>SUM(G236:G240)</f>
        <v>203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288</v>
      </c>
      <c r="G237" s="306">
        <v>203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118854</v>
      </c>
      <c r="G241" s="321">
        <f>G242+G246+G249+G251</f>
        <v>146961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8657</v>
      </c>
      <c r="G242" s="321">
        <f>SUM(G243:G245)</f>
        <v>6828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8657</v>
      </c>
      <c r="G243" s="322">
        <v>6828</v>
      </c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110197</v>
      </c>
      <c r="G246" s="301">
        <f>G247+G248</f>
        <v>140133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110197</v>
      </c>
      <c r="G247" s="306">
        <v>140133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18151</v>
      </c>
      <c r="G255" s="301">
        <f>G256</f>
        <v>87542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18151</v>
      </c>
      <c r="G256" s="301">
        <f>SUM(G257:G260)</f>
        <v>87542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466</v>
      </c>
      <c r="G258" s="306">
        <v>579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17685</v>
      </c>
      <c r="G259" s="306">
        <v>86963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527854</v>
      </c>
      <c r="G261" s="301">
        <f>G262+G275-G276+G277-G278+G280-G281</f>
        <v>502030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501870</v>
      </c>
      <c r="G262" s="301">
        <f>G263</f>
        <v>474651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501870</v>
      </c>
      <c r="G263" s="301">
        <f>G267+G268-G269+G270+G271-G272+G273+G274</f>
        <v>474651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434108</v>
      </c>
      <c r="G267" s="306">
        <v>402281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64946</v>
      </c>
      <c r="G268" s="306">
        <v>70370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>
        <v>2050</v>
      </c>
      <c r="G271" s="306">
        <v>1234</v>
      </c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>
        <v>766</v>
      </c>
      <c r="G273" s="306">
        <v>766</v>
      </c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/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>
        <v>2782</v>
      </c>
      <c r="G275" s="328">
        <v>10025</v>
      </c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>
        <v>23202</v>
      </c>
      <c r="G277" s="328">
        <v>17354</v>
      </c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665342</v>
      </c>
      <c r="G286" s="331">
        <f>G108+G261</f>
        <v>780362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>
        <v>1001</v>
      </c>
      <c r="G287" s="328">
        <v>1376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60">
      <selection activeCell="E165" sqref="E16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РАСАДНИЧКА ББ, ЗАЈЕЧАР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1279767</v>
      </c>
      <c r="E21" s="350">
        <f>E22+E126</f>
        <v>1297054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1279713</v>
      </c>
      <c r="E22" s="350">
        <f>E23+E67+E77+E89+E114+E119+E123</f>
        <v>1296936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22502</v>
      </c>
      <c r="E89" s="350">
        <f>E90+E97+E102+E109+E112</f>
        <v>20913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989</v>
      </c>
      <c r="E90" s="350">
        <f>SUM(E91:E96)</f>
        <v>3089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989</v>
      </c>
      <c r="E94" s="351">
        <v>3089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20513</v>
      </c>
      <c r="E97" s="350">
        <f>SUM(E98:E101)</f>
        <v>15435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1044</v>
      </c>
      <c r="E98" s="351">
        <v>1335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19469</v>
      </c>
      <c r="E100" s="351">
        <v>14100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444</v>
      </c>
      <c r="E102" s="350">
        <f>SUM(E103:E108)</f>
        <v>296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>
        <v>444</v>
      </c>
      <c r="E108" s="351">
        <v>296</v>
      </c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440</v>
      </c>
      <c r="E109" s="350">
        <f>E110+E111</f>
        <v>469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440</v>
      </c>
      <c r="E110" s="351">
        <v>469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116</v>
      </c>
      <c r="E112" s="350">
        <f>E113</f>
        <v>1624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116</v>
      </c>
      <c r="E113" s="351">
        <v>1624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5072</v>
      </c>
      <c r="E114" s="350">
        <f>E115+E117</f>
        <v>4183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1148</v>
      </c>
      <c r="E115" s="350">
        <f>E116</f>
        <v>258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1148</v>
      </c>
      <c r="E116" s="351">
        <v>258</v>
      </c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3924</v>
      </c>
      <c r="E117" s="350">
        <f>E118</f>
        <v>3925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3924</v>
      </c>
      <c r="E118" s="351">
        <v>3925</v>
      </c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1237235</v>
      </c>
      <c r="E119" s="350">
        <f>E120</f>
        <v>1255703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1237235</v>
      </c>
      <c r="E120" s="350">
        <f>E121+E122</f>
        <v>1255703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1237235</v>
      </c>
      <c r="E121" s="351">
        <v>1255703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14904</v>
      </c>
      <c r="E123" s="350">
        <f>E124</f>
        <v>16137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14904</v>
      </c>
      <c r="E124" s="350">
        <f>E125</f>
        <v>16137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14904</v>
      </c>
      <c r="E125" s="351">
        <v>16137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54</v>
      </c>
      <c r="E126" s="356">
        <f>E127+E134+E141+E144</f>
        <v>118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54</v>
      </c>
      <c r="E127" s="356">
        <f>E128+E130+E132</f>
        <v>118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54</v>
      </c>
      <c r="E128" s="356">
        <f>E129</f>
        <v>118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54</v>
      </c>
      <c r="E129" s="351">
        <v>118</v>
      </c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1307379</v>
      </c>
      <c r="E151" s="350">
        <f>E152+E320</f>
        <v>1296475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1284546</v>
      </c>
      <c r="E152" s="350">
        <f>E153+E175+E220+E235+E259+E272+E288+E303</f>
        <v>1282744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826232</v>
      </c>
      <c r="E153" s="350">
        <f>E154+E156+E160+E162+E167+E169+E171+E173</f>
        <v>826476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663166</v>
      </c>
      <c r="E154" s="350">
        <f>E155</f>
        <v>664421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663166</v>
      </c>
      <c r="E155" s="351">
        <v>664421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119783</v>
      </c>
      <c r="E156" s="350">
        <f>SUM(E157:E159)</f>
        <v>119894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80661</v>
      </c>
      <c r="E157" s="351">
        <v>80732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34149</v>
      </c>
      <c r="E158" s="351">
        <v>34184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4973</v>
      </c>
      <c r="E159" s="351">
        <v>4978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8790</v>
      </c>
      <c r="E162" s="350">
        <f>SUM(E163:E166)</f>
        <v>10853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3791</v>
      </c>
      <c r="E163" s="351">
        <v>3774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4999</v>
      </c>
      <c r="E165" s="351">
        <v>7079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21314</v>
      </c>
      <c r="E167" s="350">
        <f>E168</f>
        <v>20808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21314</v>
      </c>
      <c r="E168" s="351">
        <v>20808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13179</v>
      </c>
      <c r="E169" s="350">
        <f>E170</f>
        <v>10500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13179</v>
      </c>
      <c r="E170" s="351">
        <v>10500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447227</v>
      </c>
      <c r="E175" s="350">
        <f>E176+E184+E190+E199+E207+E210</f>
        <v>453089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78600</v>
      </c>
      <c r="E176" s="350">
        <f>SUM(E177:E183)</f>
        <v>84920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1732</v>
      </c>
      <c r="E177" s="351">
        <v>1632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52698</v>
      </c>
      <c r="E178" s="351">
        <v>55738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18564</v>
      </c>
      <c r="E179" s="351">
        <v>22567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2512</v>
      </c>
      <c r="E180" s="351">
        <v>1830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3094</v>
      </c>
      <c r="E181" s="351">
        <v>3128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>
        <v>25</v>
      </c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1484</v>
      </c>
      <c r="E184" s="350">
        <f>SUM(E185:E189)</f>
        <v>1421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525</v>
      </c>
      <c r="E185" s="351">
        <v>568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121</v>
      </c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838</v>
      </c>
      <c r="E187" s="351">
        <v>853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10676</v>
      </c>
      <c r="E190" s="350">
        <f>SUM(E191:E198)</f>
        <v>8729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3269</v>
      </c>
      <c r="E192" s="351">
        <v>3791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4923</v>
      </c>
      <c r="E193" s="351">
        <v>3242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67</v>
      </c>
      <c r="E194" s="351">
        <v>171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628</v>
      </c>
      <c r="E195" s="351">
        <v>531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409</v>
      </c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301</v>
      </c>
      <c r="E197" s="351">
        <v>175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1079</v>
      </c>
      <c r="E198" s="351">
        <v>819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4534</v>
      </c>
      <c r="E199" s="350">
        <f>SUM(E200:E206)</f>
        <v>2105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4534</v>
      </c>
      <c r="E202" s="351">
        <v>2010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>
        <v>74</v>
      </c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>
        <v>21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24763</v>
      </c>
      <c r="E207" s="350">
        <f>E208+E209</f>
        <v>20615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8340</v>
      </c>
      <c r="E208" s="351">
        <v>6064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16423</v>
      </c>
      <c r="E209" s="351">
        <v>14551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327170</v>
      </c>
      <c r="E210" s="350">
        <f>SUM(E211:E219)</f>
        <v>335299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4400</v>
      </c>
      <c r="E211" s="351">
        <v>5354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259</v>
      </c>
      <c r="E213" s="351">
        <v>163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11912</v>
      </c>
      <c r="E214" s="351">
        <v>12726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485</v>
      </c>
      <c r="E215" s="351">
        <v>914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290632</v>
      </c>
      <c r="E217" s="351">
        <v>295771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18034</v>
      </c>
      <c r="E218" s="351">
        <v>19103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1448</v>
      </c>
      <c r="E219" s="351">
        <v>1268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425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415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61</v>
      </c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354</v>
      </c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10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10</v>
      </c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419</v>
      </c>
      <c r="E235" s="350">
        <f>E236+E246+E253+E255</f>
        <v>603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419</v>
      </c>
      <c r="E255" s="350">
        <f>SUM(E256:E258)</f>
        <v>603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419</v>
      </c>
      <c r="E257" s="351">
        <v>603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1113</v>
      </c>
      <c r="E272" s="350">
        <f>E273+E276+E279+E282+E285</f>
        <v>1182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1113</v>
      </c>
      <c r="E285" s="356">
        <f>E286+E287</f>
        <v>1182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1113</v>
      </c>
      <c r="E286" s="351">
        <v>1182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9130</v>
      </c>
      <c r="E303" s="356">
        <f>E304+E307+E311+E313+E316+E318</f>
        <v>1394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5078</v>
      </c>
      <c r="E307" s="350">
        <f>SUM(E308:E310)</f>
        <v>511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86</v>
      </c>
      <c r="E308" s="351">
        <v>49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377</v>
      </c>
      <c r="E309" s="351">
        <v>342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4615</v>
      </c>
      <c r="E310" s="351">
        <v>120</v>
      </c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2552</v>
      </c>
      <c r="E311" s="350">
        <f>E312</f>
        <v>693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2552</v>
      </c>
      <c r="E312" s="351">
        <v>693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1500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>
        <v>1500</v>
      </c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190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>
        <v>190</v>
      </c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22833</v>
      </c>
      <c r="E320" s="356">
        <f>E321+E343+E352+E355+E363</f>
        <v>13731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22833</v>
      </c>
      <c r="E321" s="356">
        <f>E322+E327+E337+E339+E341</f>
        <v>13731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22774</v>
      </c>
      <c r="E327" s="356">
        <f>SUM(E328:E336)</f>
        <v>13706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6768</v>
      </c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317</v>
      </c>
      <c r="E329" s="351">
        <v>704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>
        <v>85</v>
      </c>
    </row>
    <row r="332" spans="1:5" ht="12.75">
      <c r="A332" s="375">
        <v>2312</v>
      </c>
      <c r="B332" s="372">
        <v>512500</v>
      </c>
      <c r="C332" s="367" t="s">
        <v>185</v>
      </c>
      <c r="D332" s="359">
        <v>15689</v>
      </c>
      <c r="E332" s="351">
        <v>12917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59</v>
      </c>
      <c r="E337" s="356">
        <f>E338</f>
        <v>25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59</v>
      </c>
      <c r="E338" s="351">
        <v>25</v>
      </c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579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27612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30394</v>
      </c>
      <c r="E369" s="350">
        <f>E370+E371+E372+E373+E374</f>
        <v>9446</v>
      </c>
    </row>
    <row r="370" spans="1:5" ht="24">
      <c r="A370" s="375">
        <v>2349</v>
      </c>
      <c r="B370" s="360"/>
      <c r="C370" s="367" t="s">
        <v>1429</v>
      </c>
      <c r="D370" s="359"/>
      <c r="E370" s="351">
        <v>8630</v>
      </c>
    </row>
    <row r="371" spans="1:5" ht="24">
      <c r="A371" s="375">
        <v>2350</v>
      </c>
      <c r="B371" s="360"/>
      <c r="C371" s="367" t="s">
        <v>1430</v>
      </c>
      <c r="D371" s="359">
        <v>372</v>
      </c>
      <c r="E371" s="351">
        <v>816</v>
      </c>
    </row>
    <row r="372" spans="1:5" ht="24">
      <c r="A372" s="375">
        <v>2351</v>
      </c>
      <c r="B372" s="360"/>
      <c r="C372" s="367" t="s">
        <v>1431</v>
      </c>
      <c r="D372" s="359">
        <v>30022</v>
      </c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2782</v>
      </c>
      <c r="E378" s="356">
        <f>IF(E367&gt;0,IF((E367+E369-E375)&gt;0,E367+E369-E375,0),IF((E369-E368-E375)&gt;0,E369-E368-E375,0))</f>
        <v>10025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2782</v>
      </c>
      <c r="E380" s="356">
        <f>E381+E382</f>
        <v>10025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2782</v>
      </c>
      <c r="E382" s="351">
        <v>10025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73">
      <selection activeCell="E107" sqref="E107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РАСАДНИЧКА ББ, ЗАЈЕЧАР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s="278" customFormat="1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54</v>
      </c>
      <c r="E21" s="301">
        <f>E22+E47</f>
        <v>118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54</v>
      </c>
      <c r="E22" s="301">
        <f>E23+E30+E37+E40</f>
        <v>118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54</v>
      </c>
      <c r="E23" s="301">
        <f>E24+E26+E28</f>
        <v>118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54</v>
      </c>
      <c r="E24" s="301">
        <f>E25</f>
        <v>118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54</v>
      </c>
      <c r="E25" s="306">
        <v>118</v>
      </c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22833</v>
      </c>
      <c r="E87" s="301">
        <f>E88+E134</f>
        <v>13731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22833</v>
      </c>
      <c r="E88" s="301">
        <f>E89+E111+E120+E123+E131</f>
        <v>13731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22833</v>
      </c>
      <c r="E89" s="301">
        <f>E90+E95+E105+E107+E109</f>
        <v>13731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22774</v>
      </c>
      <c r="E95" s="301">
        <f>SUM(E96:E104)</f>
        <v>13706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6768</v>
      </c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317</v>
      </c>
      <c r="E97" s="306">
        <v>704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>
        <v>85</v>
      </c>
    </row>
    <row r="100" spans="1:5" ht="12.75">
      <c r="A100" s="392">
        <v>3080</v>
      </c>
      <c r="B100" s="392">
        <v>512500</v>
      </c>
      <c r="C100" s="305" t="s">
        <v>185</v>
      </c>
      <c r="D100" s="306">
        <v>15689</v>
      </c>
      <c r="E100" s="306">
        <v>12917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59</v>
      </c>
      <c r="E105" s="301">
        <f>E106</f>
        <v>25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59</v>
      </c>
      <c r="E106" s="306">
        <v>25</v>
      </c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22779</v>
      </c>
      <c r="E183" s="301">
        <f>IF(E87-E21&gt;0,E87-E21,0)</f>
        <v>13613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91">
      <selection activeCell="E205" sqref="E20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РАСАДНИЧКА ББ, ЗАЈЕЧАР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s="278" customFormat="1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1279767</v>
      </c>
      <c r="E21" s="350">
        <f>E22+E126+E151</f>
        <v>1297054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1279713</v>
      </c>
      <c r="E22" s="350">
        <f>E23+E67+E77+E89+E114+E119+E123</f>
        <v>1296936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22502</v>
      </c>
      <c r="E89" s="350">
        <f>E90+E97+E102+E109+E112</f>
        <v>20913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989</v>
      </c>
      <c r="E90" s="350">
        <f>SUM(E91:E96)</f>
        <v>3089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989</v>
      </c>
      <c r="E94" s="351">
        <v>3089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20513</v>
      </c>
      <c r="E97" s="350">
        <f>SUM(E98:E101)</f>
        <v>15435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1044</v>
      </c>
      <c r="E98" s="351">
        <v>1335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19469</v>
      </c>
      <c r="E100" s="351">
        <v>14100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444</v>
      </c>
      <c r="E102" s="350">
        <f>SUM(E103:E108)</f>
        <v>296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>
        <v>444</v>
      </c>
      <c r="E108" s="351">
        <v>296</v>
      </c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440</v>
      </c>
      <c r="E109" s="350">
        <f>E110+E111</f>
        <v>469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440</v>
      </c>
      <c r="E110" s="351">
        <v>469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116</v>
      </c>
      <c r="E112" s="350">
        <f>E113</f>
        <v>1624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116</v>
      </c>
      <c r="E113" s="351">
        <v>1624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5072</v>
      </c>
      <c r="E114" s="350">
        <f>E115+E117</f>
        <v>4183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1148</v>
      </c>
      <c r="E115" s="350">
        <f>E116</f>
        <v>258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1148</v>
      </c>
      <c r="E116" s="351">
        <v>258</v>
      </c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3924</v>
      </c>
      <c r="E117" s="350">
        <f>E118</f>
        <v>3925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3924</v>
      </c>
      <c r="E118" s="351">
        <v>3925</v>
      </c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1237235</v>
      </c>
      <c r="E119" s="350">
        <f>E120</f>
        <v>1255703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1237235</v>
      </c>
      <c r="E120" s="350">
        <f>E121+E122</f>
        <v>1255703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1237235</v>
      </c>
      <c r="E121" s="351">
        <v>1255703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14904</v>
      </c>
      <c r="E123" s="350">
        <f>E124</f>
        <v>16137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14904</v>
      </c>
      <c r="E124" s="350">
        <f>E125</f>
        <v>16137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14904</v>
      </c>
      <c r="E125" s="351">
        <v>16137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54</v>
      </c>
      <c r="E126" s="350">
        <f>E127+E134+E141+E144</f>
        <v>118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54</v>
      </c>
      <c r="E127" s="350">
        <f>E128+E130+E132</f>
        <v>118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54</v>
      </c>
      <c r="E128" s="350">
        <f>E129</f>
        <v>118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54</v>
      </c>
      <c r="E129" s="351">
        <v>118</v>
      </c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1307379</v>
      </c>
      <c r="E191" s="350">
        <f>E192+E360+E406</f>
        <v>1296475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1284546</v>
      </c>
      <c r="E192" s="350">
        <f>E193+E215+E260+E275+E299+E312+E328+E343</f>
        <v>1282744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826232</v>
      </c>
      <c r="E193" s="350">
        <f>E194+E196+E200+E202+E207+E209+E211+E213</f>
        <v>826476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663166</v>
      </c>
      <c r="E194" s="350">
        <f>E195</f>
        <v>664421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663166</v>
      </c>
      <c r="E195" s="351">
        <v>664421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119783</v>
      </c>
      <c r="E196" s="350">
        <f>SUM(E197:E199)</f>
        <v>119894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80661</v>
      </c>
      <c r="E197" s="351">
        <v>80732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34149</v>
      </c>
      <c r="E198" s="351">
        <v>34184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4973</v>
      </c>
      <c r="E199" s="351">
        <v>4978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8790</v>
      </c>
      <c r="E202" s="350">
        <f>SUM(E203:E206)</f>
        <v>10853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3791</v>
      </c>
      <c r="E203" s="351">
        <v>3774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4999</v>
      </c>
      <c r="E205" s="351">
        <v>7079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21314</v>
      </c>
      <c r="E207" s="350">
        <f>E208</f>
        <v>20808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21314</v>
      </c>
      <c r="E208" s="351">
        <v>20808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13179</v>
      </c>
      <c r="E209" s="350">
        <f>E210</f>
        <v>10500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13179</v>
      </c>
      <c r="E210" s="351">
        <v>10500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447227</v>
      </c>
      <c r="E215" s="350">
        <f>E216+E224+E230+E239+E247+E250</f>
        <v>453089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78600</v>
      </c>
      <c r="E216" s="350">
        <f>SUM(E217:E223)</f>
        <v>84920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1732</v>
      </c>
      <c r="E217" s="351">
        <v>1632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52698</v>
      </c>
      <c r="E218" s="351">
        <v>55738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18564</v>
      </c>
      <c r="E219" s="351">
        <v>22567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2512</v>
      </c>
      <c r="E220" s="351">
        <v>1830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3094</v>
      </c>
      <c r="E221" s="351">
        <v>3128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>
        <v>25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1484</v>
      </c>
      <c r="E224" s="350">
        <f>SUM(E225:E229)</f>
        <v>1421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525</v>
      </c>
      <c r="E225" s="351">
        <v>568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121</v>
      </c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838</v>
      </c>
      <c r="E227" s="351">
        <v>853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10676</v>
      </c>
      <c r="E230" s="350">
        <f>SUM(E231:E238)</f>
        <v>8729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3269</v>
      </c>
      <c r="E232" s="351">
        <v>3791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4923</v>
      </c>
      <c r="E233" s="351">
        <v>3242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67</v>
      </c>
      <c r="E234" s="351">
        <v>171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628</v>
      </c>
      <c r="E235" s="351">
        <v>531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409</v>
      </c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301</v>
      </c>
      <c r="E237" s="351">
        <v>175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1079</v>
      </c>
      <c r="E238" s="351">
        <v>819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4534</v>
      </c>
      <c r="E239" s="350">
        <f>SUM(E240:E246)</f>
        <v>2105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4534</v>
      </c>
      <c r="E242" s="351">
        <v>2010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>
        <v>74</v>
      </c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>
        <v>21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24763</v>
      </c>
      <c r="E247" s="350">
        <f>E248+E249</f>
        <v>20615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8340</v>
      </c>
      <c r="E248" s="351">
        <v>6064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16423</v>
      </c>
      <c r="E249" s="351">
        <v>14551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327170</v>
      </c>
      <c r="E250" s="350">
        <f>SUM(E251:E259)</f>
        <v>335299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4400</v>
      </c>
      <c r="E251" s="351">
        <v>5354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259</v>
      </c>
      <c r="E253" s="351">
        <v>163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11912</v>
      </c>
      <c r="E254" s="351">
        <v>12726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485</v>
      </c>
      <c r="E255" s="351">
        <v>914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290632</v>
      </c>
      <c r="E257" s="351">
        <v>295771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18034</v>
      </c>
      <c r="E258" s="351">
        <v>19103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1448</v>
      </c>
      <c r="E259" s="351">
        <v>1268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425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415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61</v>
      </c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354</v>
      </c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10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10</v>
      </c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419</v>
      </c>
      <c r="E275" s="350">
        <f>E276+E286+E293+E295</f>
        <v>603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419</v>
      </c>
      <c r="E295" s="350">
        <f>SUM(E296:E298)</f>
        <v>603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419</v>
      </c>
      <c r="E297" s="351">
        <v>603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1113</v>
      </c>
      <c r="E312" s="350">
        <f>E313+E316+E319+E322+E325</f>
        <v>1182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1113</v>
      </c>
      <c r="E325" s="356">
        <f>E326+E327</f>
        <v>1182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1113</v>
      </c>
      <c r="E326" s="351">
        <v>1182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9130</v>
      </c>
      <c r="E343" s="350">
        <f>E344+E347+E351+E353+E356+E358</f>
        <v>1394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5078</v>
      </c>
      <c r="E347" s="350">
        <f>SUM(E348:E350)</f>
        <v>511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86</v>
      </c>
      <c r="E348" s="351">
        <v>49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377</v>
      </c>
      <c r="E349" s="351">
        <v>342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4615</v>
      </c>
      <c r="E350" s="351">
        <v>120</v>
      </c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2552</v>
      </c>
      <c r="E351" s="350">
        <f>E352</f>
        <v>693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2552</v>
      </c>
      <c r="E352" s="351">
        <v>693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1500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>
        <v>1500</v>
      </c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190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>
        <v>190</v>
      </c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22833</v>
      </c>
      <c r="E360" s="350">
        <f>E361+E383+E392+E395+E403</f>
        <v>13731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22833</v>
      </c>
      <c r="E361" s="350">
        <f>E362+E367+E377+E379+E381</f>
        <v>13731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22774</v>
      </c>
      <c r="E367" s="350">
        <f>SUM(E368:E376)</f>
        <v>13706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6768</v>
      </c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317</v>
      </c>
      <c r="E369" s="351">
        <v>704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>
        <v>85</v>
      </c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15689</v>
      </c>
      <c r="E372" s="351">
        <v>12917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59</v>
      </c>
      <c r="E377" s="356">
        <f>E378</f>
        <v>25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59</v>
      </c>
      <c r="E378" s="351">
        <v>25</v>
      </c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579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27612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56133</v>
      </c>
      <c r="E456" s="418">
        <v>28889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1299984</v>
      </c>
      <c r="E457" s="350">
        <f>E21+E458</f>
        <v>1318405</v>
      </c>
    </row>
    <row r="458" spans="1:5" ht="24">
      <c r="A458" s="375">
        <v>4438</v>
      </c>
      <c r="B458" s="293"/>
      <c r="C458" s="419" t="s">
        <v>1660</v>
      </c>
      <c r="D458" s="351">
        <v>20217</v>
      </c>
      <c r="E458" s="351">
        <v>21351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1327228</v>
      </c>
      <c r="E459" s="350">
        <f>E191-E460+E461</f>
        <v>1317791</v>
      </c>
    </row>
    <row r="460" spans="1:5" ht="24">
      <c r="A460" s="375">
        <v>4440</v>
      </c>
      <c r="B460" s="293"/>
      <c r="C460" s="420" t="s">
        <v>1662</v>
      </c>
      <c r="D460" s="351">
        <v>425</v>
      </c>
      <c r="E460" s="351"/>
    </row>
    <row r="461" spans="1:5" ht="24">
      <c r="A461" s="375">
        <v>4441</v>
      </c>
      <c r="B461" s="360"/>
      <c r="C461" s="367" t="s">
        <v>1663</v>
      </c>
      <c r="D461" s="359">
        <v>20274</v>
      </c>
      <c r="E461" s="351">
        <v>21316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28889</v>
      </c>
      <c r="E462" s="350">
        <f>E456+E457-E459</f>
        <v>29503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292">
      <selection activeCell="I304" sqref="I30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ЗДРАВСТВЕНИ ЦЕНТАР ЗАЈЕЧАР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РАСАДНИЧКА ББ, ЗАЈЕЧАР</v>
      </c>
      <c r="B9" s="6"/>
      <c r="C9" s="146"/>
      <c r="D9" s="3" t="str">
        <f>"Матични број:   "&amp;MaticniBroj</f>
        <v>Матични број:   07201885</v>
      </c>
      <c r="E9" s="8"/>
    </row>
    <row r="10" spans="1:5" ht="31.5" customHeight="1">
      <c r="A10" s="2" t="str">
        <f>"ПИБ:   "&amp;bip</f>
        <v>ПИБ:   101329997</v>
      </c>
      <c r="B10" s="6"/>
      <c r="C10" s="146"/>
      <c r="D10" s="4" t="str">
        <f>"Број подрачуна:  "&amp;BrojPodracuna</f>
        <v>Број подрачуна:  840-334661-95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1297318</v>
      </c>
      <c r="E22" s="20">
        <f aca="true" t="shared" si="0" ref="E22:E57">SUM(F22:K22)</f>
        <v>1297054</v>
      </c>
      <c r="F22" s="20">
        <f aca="true" t="shared" si="1" ref="F22:K22">F23+F147</f>
        <v>13587</v>
      </c>
      <c r="G22" s="20">
        <f t="shared" si="1"/>
        <v>0</v>
      </c>
      <c r="H22" s="20">
        <f t="shared" si="1"/>
        <v>4529</v>
      </c>
      <c r="I22" s="20">
        <f t="shared" si="1"/>
        <v>1261030</v>
      </c>
      <c r="J22" s="20">
        <f t="shared" si="1"/>
        <v>469</v>
      </c>
      <c r="K22" s="21">
        <f t="shared" si="1"/>
        <v>17439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1297264</v>
      </c>
      <c r="E23" s="20">
        <f t="shared" si="0"/>
        <v>1296936</v>
      </c>
      <c r="F23" s="20">
        <f aca="true" t="shared" si="2" ref="F23:K23">F24+F76+F90+F102+F131+F136+F140</f>
        <v>13587</v>
      </c>
      <c r="G23" s="20">
        <f t="shared" si="2"/>
        <v>0</v>
      </c>
      <c r="H23" s="20">
        <f t="shared" si="2"/>
        <v>4529</v>
      </c>
      <c r="I23" s="20">
        <f t="shared" si="2"/>
        <v>1261030</v>
      </c>
      <c r="J23" s="20">
        <f t="shared" si="2"/>
        <v>469</v>
      </c>
      <c r="K23" s="21">
        <f t="shared" si="2"/>
        <v>17321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25450</v>
      </c>
      <c r="E102" s="20">
        <f t="shared" si="20"/>
        <v>20913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3123</v>
      </c>
      <c r="J102" s="20">
        <f t="shared" si="21"/>
        <v>469</v>
      </c>
      <c r="K102" s="21">
        <f t="shared" si="21"/>
        <v>17321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1500</v>
      </c>
      <c r="E103" s="20">
        <f t="shared" si="20"/>
        <v>3089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3089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1500</v>
      </c>
      <c r="E107" s="23">
        <f t="shared" si="20"/>
        <v>3089</v>
      </c>
      <c r="F107" s="54"/>
      <c r="G107" s="54"/>
      <c r="H107" s="54"/>
      <c r="I107" s="54">
        <v>3089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23300</v>
      </c>
      <c r="E110" s="20">
        <f t="shared" si="20"/>
        <v>15435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15435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2100</v>
      </c>
      <c r="E111" s="23">
        <f t="shared" si="20"/>
        <v>1335</v>
      </c>
      <c r="F111" s="22"/>
      <c r="G111" s="22"/>
      <c r="H111" s="22"/>
      <c r="I111" s="22"/>
      <c r="J111" s="22"/>
      <c r="K111" s="24">
        <v>1335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21200</v>
      </c>
      <c r="E113" s="23">
        <f t="shared" si="20"/>
        <v>14100</v>
      </c>
      <c r="F113" s="22"/>
      <c r="G113" s="22"/>
      <c r="H113" s="22"/>
      <c r="I113" s="22"/>
      <c r="J113" s="22"/>
      <c r="K113" s="24">
        <v>14100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296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296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296</v>
      </c>
      <c r="F125" s="22"/>
      <c r="G125" s="22"/>
      <c r="H125" s="22"/>
      <c r="I125" s="22"/>
      <c r="J125" s="22"/>
      <c r="K125" s="24">
        <v>296</v>
      </c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300</v>
      </c>
      <c r="E126" s="20">
        <f t="shared" si="20"/>
        <v>469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469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300</v>
      </c>
      <c r="E127" s="23">
        <f t="shared" si="20"/>
        <v>469</v>
      </c>
      <c r="F127" s="22"/>
      <c r="G127" s="22"/>
      <c r="H127" s="22"/>
      <c r="I127" s="22"/>
      <c r="J127" s="22">
        <v>469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350</v>
      </c>
      <c r="E129" s="20">
        <f t="shared" si="20"/>
        <v>1624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34</v>
      </c>
      <c r="J129" s="20">
        <f t="shared" si="26"/>
        <v>0</v>
      </c>
      <c r="K129" s="21">
        <f t="shared" si="26"/>
        <v>1590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350</v>
      </c>
      <c r="E130" s="23">
        <f t="shared" si="20"/>
        <v>1624</v>
      </c>
      <c r="F130" s="22"/>
      <c r="G130" s="22"/>
      <c r="H130" s="22"/>
      <c r="I130" s="22">
        <v>34</v>
      </c>
      <c r="J130" s="22"/>
      <c r="K130" s="24">
        <v>1590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3924</v>
      </c>
      <c r="E131" s="20">
        <f t="shared" si="20"/>
        <v>4183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1979</v>
      </c>
      <c r="I131" s="20">
        <f t="shared" si="27"/>
        <v>2204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258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258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258</v>
      </c>
      <c r="F133" s="22"/>
      <c r="G133" s="22"/>
      <c r="H133" s="22"/>
      <c r="I133" s="22">
        <v>258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3924</v>
      </c>
      <c r="E134" s="20">
        <f t="shared" si="20"/>
        <v>3925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1979</v>
      </c>
      <c r="I134" s="20">
        <f t="shared" si="29"/>
        <v>1946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3924</v>
      </c>
      <c r="E135" s="23">
        <f t="shared" si="20"/>
        <v>3925</v>
      </c>
      <c r="F135" s="22"/>
      <c r="G135" s="22"/>
      <c r="H135" s="22">
        <v>1979</v>
      </c>
      <c r="I135" s="22">
        <v>1946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1252190</v>
      </c>
      <c r="E136" s="20">
        <f aca="true" t="shared" si="30" ref="E136:E175">SUM(F136:K136)</f>
        <v>1255703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1255703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1252190</v>
      </c>
      <c r="E137" s="20">
        <f t="shared" si="30"/>
        <v>1255703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1255703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1252190</v>
      </c>
      <c r="E138" s="23">
        <f>SUM(F138:K138)</f>
        <v>1255703</v>
      </c>
      <c r="F138" s="22"/>
      <c r="G138" s="22"/>
      <c r="H138" s="22"/>
      <c r="I138" s="22">
        <v>1255703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15700</v>
      </c>
      <c r="E140" s="20">
        <f t="shared" si="30"/>
        <v>16137</v>
      </c>
      <c r="F140" s="20">
        <f aca="true" t="shared" si="33" ref="F140:K140">F141</f>
        <v>13587</v>
      </c>
      <c r="G140" s="20">
        <f t="shared" si="33"/>
        <v>0</v>
      </c>
      <c r="H140" s="20">
        <f t="shared" si="33"/>
        <v>2550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15700</v>
      </c>
      <c r="E141" s="20">
        <f t="shared" si="30"/>
        <v>16137</v>
      </c>
      <c r="F141" s="20">
        <f aca="true" t="shared" si="34" ref="F141:K141">F146</f>
        <v>13587</v>
      </c>
      <c r="G141" s="20">
        <f t="shared" si="34"/>
        <v>0</v>
      </c>
      <c r="H141" s="20">
        <f t="shared" si="34"/>
        <v>2550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15700</v>
      </c>
      <c r="E146" s="23">
        <f t="shared" si="30"/>
        <v>16137</v>
      </c>
      <c r="F146" s="22">
        <v>13587</v>
      </c>
      <c r="G146" s="22"/>
      <c r="H146" s="22">
        <v>2550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54</v>
      </c>
      <c r="E147" s="20">
        <f t="shared" si="30"/>
        <v>118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118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54</v>
      </c>
      <c r="E148" s="20">
        <f t="shared" si="30"/>
        <v>118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118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54</v>
      </c>
      <c r="E149" s="20">
        <f t="shared" si="30"/>
        <v>118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118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54</v>
      </c>
      <c r="E150" s="23">
        <f t="shared" si="30"/>
        <v>118</v>
      </c>
      <c r="F150" s="22"/>
      <c r="G150" s="22"/>
      <c r="H150" s="22"/>
      <c r="I150" s="22"/>
      <c r="J150" s="22"/>
      <c r="K150" s="24">
        <v>118</v>
      </c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1297318</v>
      </c>
      <c r="E224" s="30">
        <f t="shared" si="57"/>
        <v>1297054</v>
      </c>
      <c r="F224" s="30">
        <f aca="true" t="shared" si="58" ref="F224:K224">F22+F176</f>
        <v>13587</v>
      </c>
      <c r="G224" s="30">
        <f t="shared" si="58"/>
        <v>0</v>
      </c>
      <c r="H224" s="30">
        <f t="shared" si="58"/>
        <v>4529</v>
      </c>
      <c r="I224" s="30">
        <f t="shared" si="58"/>
        <v>1261030</v>
      </c>
      <c r="J224" s="30">
        <f t="shared" si="58"/>
        <v>469</v>
      </c>
      <c r="K224" s="31">
        <f t="shared" si="58"/>
        <v>17439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1298515</v>
      </c>
      <c r="E233" s="20">
        <f aca="true" t="shared" si="59" ref="E233:E304">SUM(F233:K233)</f>
        <v>1296475</v>
      </c>
      <c r="F233" s="20">
        <f aca="true" t="shared" si="60" ref="F233:K233">F234+F430</f>
        <v>13441</v>
      </c>
      <c r="G233" s="20">
        <f t="shared" si="60"/>
        <v>0</v>
      </c>
      <c r="H233" s="20">
        <f t="shared" si="60"/>
        <v>1828</v>
      </c>
      <c r="I233" s="20">
        <f t="shared" si="60"/>
        <v>1261480</v>
      </c>
      <c r="J233" s="20">
        <f t="shared" si="60"/>
        <v>454</v>
      </c>
      <c r="K233" s="21">
        <f t="shared" si="60"/>
        <v>19272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1283883</v>
      </c>
      <c r="E234" s="20">
        <f t="shared" si="59"/>
        <v>1282744</v>
      </c>
      <c r="F234" s="20">
        <f aca="true" t="shared" si="61" ref="F234:K234">F235+F261+F310+F329+F357+F370+F390+F409</f>
        <v>641</v>
      </c>
      <c r="G234" s="20">
        <f t="shared" si="61"/>
        <v>0</v>
      </c>
      <c r="H234" s="20">
        <f t="shared" si="61"/>
        <v>1828</v>
      </c>
      <c r="I234" s="20">
        <f t="shared" si="61"/>
        <v>1261480</v>
      </c>
      <c r="J234" s="20">
        <f t="shared" si="61"/>
        <v>339</v>
      </c>
      <c r="K234" s="21">
        <f t="shared" si="61"/>
        <v>18456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845543</v>
      </c>
      <c r="E235" s="20">
        <f t="shared" si="59"/>
        <v>826476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1828</v>
      </c>
      <c r="I235" s="20">
        <f t="shared" si="62"/>
        <v>810603</v>
      </c>
      <c r="J235" s="20">
        <f t="shared" si="62"/>
        <v>0</v>
      </c>
      <c r="K235" s="21">
        <f t="shared" si="62"/>
        <v>14045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695018</v>
      </c>
      <c r="E236" s="20">
        <f t="shared" si="59"/>
        <v>664421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653279</v>
      </c>
      <c r="J236" s="20">
        <f t="shared" si="63"/>
        <v>0</v>
      </c>
      <c r="K236" s="21">
        <f t="shared" si="63"/>
        <v>11142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695018</v>
      </c>
      <c r="E237" s="23">
        <f t="shared" si="59"/>
        <v>664421</v>
      </c>
      <c r="F237" s="22"/>
      <c r="G237" s="22"/>
      <c r="H237" s="22"/>
      <c r="I237" s="22">
        <v>653279</v>
      </c>
      <c r="J237" s="22"/>
      <c r="K237" s="24">
        <v>11142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125226</v>
      </c>
      <c r="E238" s="20">
        <f t="shared" si="59"/>
        <v>119894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117945</v>
      </c>
      <c r="J238" s="20">
        <f t="shared" si="64"/>
        <v>0</v>
      </c>
      <c r="K238" s="21">
        <f t="shared" si="64"/>
        <v>1949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80609</v>
      </c>
      <c r="E239" s="23">
        <f t="shared" si="59"/>
        <v>80732</v>
      </c>
      <c r="F239" s="22"/>
      <c r="G239" s="22"/>
      <c r="H239" s="22"/>
      <c r="I239" s="22">
        <v>79410</v>
      </c>
      <c r="J239" s="22"/>
      <c r="K239" s="24">
        <v>1322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39415</v>
      </c>
      <c r="E240" s="23">
        <f t="shared" si="59"/>
        <v>34184</v>
      </c>
      <c r="F240" s="22"/>
      <c r="G240" s="22"/>
      <c r="H240" s="22"/>
      <c r="I240" s="22">
        <v>33637</v>
      </c>
      <c r="J240" s="22"/>
      <c r="K240" s="24">
        <v>547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5202</v>
      </c>
      <c r="E241" s="23">
        <f t="shared" si="59"/>
        <v>4978</v>
      </c>
      <c r="F241" s="22"/>
      <c r="G241" s="22"/>
      <c r="H241" s="22"/>
      <c r="I241" s="22">
        <v>4898</v>
      </c>
      <c r="J241" s="22"/>
      <c r="K241" s="24">
        <v>80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3924</v>
      </c>
      <c r="E244" s="20">
        <f t="shared" si="59"/>
        <v>10853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1828</v>
      </c>
      <c r="I244" s="20">
        <f t="shared" si="66"/>
        <v>8327</v>
      </c>
      <c r="J244" s="20">
        <f t="shared" si="66"/>
        <v>0</v>
      </c>
      <c r="K244" s="21">
        <f t="shared" si="66"/>
        <v>698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3924</v>
      </c>
      <c r="E245" s="23">
        <f t="shared" si="59"/>
        <v>3774</v>
      </c>
      <c r="F245" s="22"/>
      <c r="G245" s="22"/>
      <c r="H245" s="22">
        <v>1828</v>
      </c>
      <c r="I245" s="22">
        <v>1946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/>
      <c r="E247" s="23">
        <f t="shared" si="59"/>
        <v>7079</v>
      </c>
      <c r="F247" s="22"/>
      <c r="G247" s="22"/>
      <c r="H247" s="22"/>
      <c r="I247" s="22">
        <v>6381</v>
      </c>
      <c r="J247" s="22"/>
      <c r="K247" s="24">
        <v>698</v>
      </c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21375</v>
      </c>
      <c r="E253" s="20">
        <f t="shared" si="59"/>
        <v>20808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20591</v>
      </c>
      <c r="J253" s="20">
        <f t="shared" si="67"/>
        <v>0</v>
      </c>
      <c r="K253" s="21">
        <f t="shared" si="67"/>
        <v>217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21375</v>
      </c>
      <c r="E254" s="23">
        <f t="shared" si="59"/>
        <v>20808</v>
      </c>
      <c r="F254" s="22"/>
      <c r="G254" s="22"/>
      <c r="H254" s="22"/>
      <c r="I254" s="22">
        <v>20591</v>
      </c>
      <c r="J254" s="22"/>
      <c r="K254" s="24">
        <v>217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0</v>
      </c>
      <c r="E255" s="94">
        <f t="shared" si="59"/>
        <v>10500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10461</v>
      </c>
      <c r="J255" s="94">
        <f t="shared" si="68"/>
        <v>0</v>
      </c>
      <c r="K255" s="95">
        <f t="shared" si="68"/>
        <v>39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/>
      <c r="E256" s="23">
        <f t="shared" si="59"/>
        <v>10500</v>
      </c>
      <c r="F256" s="22"/>
      <c r="G256" s="22"/>
      <c r="H256" s="22"/>
      <c r="I256" s="22">
        <v>10461</v>
      </c>
      <c r="J256" s="22"/>
      <c r="K256" s="24">
        <v>39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431457</v>
      </c>
      <c r="E261" s="20">
        <f t="shared" si="59"/>
        <v>453089</v>
      </c>
      <c r="F261" s="20">
        <f aca="true" t="shared" si="71" ref="F261:K261">F262+F270+F276+F289+F297+F300</f>
        <v>641</v>
      </c>
      <c r="G261" s="20">
        <f t="shared" si="71"/>
        <v>0</v>
      </c>
      <c r="H261" s="20">
        <f t="shared" si="71"/>
        <v>0</v>
      </c>
      <c r="I261" s="20">
        <f t="shared" si="71"/>
        <v>448708</v>
      </c>
      <c r="J261" s="20">
        <f t="shared" si="71"/>
        <v>219</v>
      </c>
      <c r="K261" s="21">
        <f t="shared" si="71"/>
        <v>3521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77140</v>
      </c>
      <c r="E262" s="20">
        <f t="shared" si="59"/>
        <v>84920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84146</v>
      </c>
      <c r="J262" s="20">
        <f t="shared" si="72"/>
        <v>1</v>
      </c>
      <c r="K262" s="21">
        <f t="shared" si="72"/>
        <v>773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1742</v>
      </c>
      <c r="E263" s="23">
        <f t="shared" si="59"/>
        <v>1632</v>
      </c>
      <c r="F263" s="22"/>
      <c r="G263" s="22"/>
      <c r="H263" s="22"/>
      <c r="I263" s="22">
        <v>1552</v>
      </c>
      <c r="J263" s="22">
        <v>1</v>
      </c>
      <c r="K263" s="24">
        <v>79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51133</v>
      </c>
      <c r="E264" s="23">
        <f t="shared" si="59"/>
        <v>55738</v>
      </c>
      <c r="F264" s="22"/>
      <c r="G264" s="22"/>
      <c r="H264" s="22"/>
      <c r="I264" s="22">
        <v>55076</v>
      </c>
      <c r="J264" s="22"/>
      <c r="K264" s="24">
        <v>662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18645</v>
      </c>
      <c r="E265" s="23">
        <f t="shared" si="59"/>
        <v>22567</v>
      </c>
      <c r="F265" s="22"/>
      <c r="G265" s="22"/>
      <c r="H265" s="22"/>
      <c r="I265" s="22">
        <v>22560</v>
      </c>
      <c r="J265" s="22"/>
      <c r="K265" s="24">
        <v>7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2530</v>
      </c>
      <c r="E266" s="23">
        <f t="shared" si="59"/>
        <v>1830</v>
      </c>
      <c r="F266" s="22"/>
      <c r="G266" s="22"/>
      <c r="H266" s="22"/>
      <c r="I266" s="22">
        <v>1830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3090</v>
      </c>
      <c r="E267" s="23">
        <f t="shared" si="59"/>
        <v>3128</v>
      </c>
      <c r="F267" s="22"/>
      <c r="G267" s="22"/>
      <c r="H267" s="22"/>
      <c r="I267" s="22">
        <v>3128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25</v>
      </c>
      <c r="F268" s="22"/>
      <c r="G268" s="22"/>
      <c r="H268" s="22"/>
      <c r="I268" s="22"/>
      <c r="J268" s="22"/>
      <c r="K268" s="24">
        <v>25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1430</v>
      </c>
      <c r="E270" s="20">
        <f t="shared" si="59"/>
        <v>1421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965</v>
      </c>
      <c r="J270" s="20">
        <f t="shared" si="73"/>
        <v>0</v>
      </c>
      <c r="K270" s="21">
        <f t="shared" si="73"/>
        <v>456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480</v>
      </c>
      <c r="E271" s="23">
        <f t="shared" si="59"/>
        <v>568</v>
      </c>
      <c r="F271" s="22"/>
      <c r="G271" s="22"/>
      <c r="H271" s="22"/>
      <c r="I271" s="22">
        <v>112</v>
      </c>
      <c r="J271" s="22"/>
      <c r="K271" s="24">
        <v>456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200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750</v>
      </c>
      <c r="E273" s="23">
        <f t="shared" si="59"/>
        <v>853</v>
      </c>
      <c r="F273" s="22"/>
      <c r="G273" s="22"/>
      <c r="H273" s="22"/>
      <c r="I273" s="22">
        <v>853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10373</v>
      </c>
      <c r="E276" s="20">
        <f t="shared" si="59"/>
        <v>8729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6569</v>
      </c>
      <c r="J276" s="20">
        <f t="shared" si="74"/>
        <v>146</v>
      </c>
      <c r="K276" s="21">
        <f t="shared" si="74"/>
        <v>2014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450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3873</v>
      </c>
      <c r="E278" s="23">
        <f t="shared" si="59"/>
        <v>3791</v>
      </c>
      <c r="F278" s="22"/>
      <c r="G278" s="22"/>
      <c r="H278" s="22"/>
      <c r="I278" s="22">
        <v>3791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4380</v>
      </c>
      <c r="E279" s="23">
        <f t="shared" si="59"/>
        <v>3242</v>
      </c>
      <c r="F279" s="22"/>
      <c r="G279" s="22"/>
      <c r="H279" s="22"/>
      <c r="I279" s="22">
        <v>2375</v>
      </c>
      <c r="J279" s="22">
        <v>146</v>
      </c>
      <c r="K279" s="24">
        <v>721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290</v>
      </c>
      <c r="E280" s="23">
        <f t="shared" si="59"/>
        <v>171</v>
      </c>
      <c r="F280" s="22"/>
      <c r="G280" s="22"/>
      <c r="H280" s="22"/>
      <c r="I280" s="22">
        <v>161</v>
      </c>
      <c r="J280" s="22"/>
      <c r="K280" s="24">
        <v>10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80</v>
      </c>
      <c r="E281" s="23">
        <f t="shared" si="59"/>
        <v>531</v>
      </c>
      <c r="F281" s="22"/>
      <c r="G281" s="22"/>
      <c r="H281" s="22"/>
      <c r="I281" s="22"/>
      <c r="J281" s="22"/>
      <c r="K281" s="24">
        <v>531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200</v>
      </c>
      <c r="E283" s="23">
        <f t="shared" si="59"/>
        <v>175</v>
      </c>
      <c r="F283" s="22"/>
      <c r="G283" s="22"/>
      <c r="H283" s="22"/>
      <c r="I283" s="22"/>
      <c r="J283" s="22"/>
      <c r="K283" s="24">
        <v>175</v>
      </c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1100</v>
      </c>
      <c r="E288" s="23">
        <f t="shared" si="59"/>
        <v>819</v>
      </c>
      <c r="F288" s="22"/>
      <c r="G288" s="22"/>
      <c r="H288" s="22"/>
      <c r="I288" s="22">
        <v>242</v>
      </c>
      <c r="J288" s="22"/>
      <c r="K288" s="24">
        <v>577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4510</v>
      </c>
      <c r="E289" s="20">
        <f t="shared" si="59"/>
        <v>2105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2020</v>
      </c>
      <c r="J289" s="20">
        <f t="shared" si="75"/>
        <v>0</v>
      </c>
      <c r="K289" s="21">
        <f t="shared" si="75"/>
        <v>85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4510</v>
      </c>
      <c r="E292" s="23">
        <f t="shared" si="59"/>
        <v>2010</v>
      </c>
      <c r="F292" s="22"/>
      <c r="G292" s="22"/>
      <c r="H292" s="22"/>
      <c r="I292" s="22">
        <v>1959</v>
      </c>
      <c r="J292" s="22"/>
      <c r="K292" s="24">
        <v>51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74</v>
      </c>
      <c r="F295" s="22"/>
      <c r="G295" s="22"/>
      <c r="H295" s="22"/>
      <c r="I295" s="22">
        <v>61</v>
      </c>
      <c r="J295" s="22"/>
      <c r="K295" s="24">
        <v>13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21</v>
      </c>
      <c r="F296" s="22"/>
      <c r="G296" s="22"/>
      <c r="H296" s="22"/>
      <c r="I296" s="22"/>
      <c r="J296" s="22"/>
      <c r="K296" s="24">
        <v>21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23406</v>
      </c>
      <c r="E297" s="20">
        <f t="shared" si="59"/>
        <v>20615</v>
      </c>
      <c r="F297" s="20">
        <f aca="true" t="shared" si="76" ref="F297:K297">F298+F299</f>
        <v>641</v>
      </c>
      <c r="G297" s="20">
        <f t="shared" si="76"/>
        <v>0</v>
      </c>
      <c r="H297" s="20">
        <f t="shared" si="76"/>
        <v>0</v>
      </c>
      <c r="I297" s="20">
        <f t="shared" si="76"/>
        <v>19899</v>
      </c>
      <c r="J297" s="20">
        <f t="shared" si="76"/>
        <v>72</v>
      </c>
      <c r="K297" s="21">
        <f t="shared" si="76"/>
        <v>3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8300</v>
      </c>
      <c r="E298" s="23">
        <f t="shared" si="59"/>
        <v>6064</v>
      </c>
      <c r="F298" s="22">
        <v>641</v>
      </c>
      <c r="G298" s="22"/>
      <c r="H298" s="22"/>
      <c r="I298" s="22">
        <v>5351</v>
      </c>
      <c r="J298" s="22">
        <v>72</v>
      </c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15106</v>
      </c>
      <c r="E299" s="23">
        <f t="shared" si="59"/>
        <v>14551</v>
      </c>
      <c r="F299" s="22"/>
      <c r="G299" s="22"/>
      <c r="H299" s="22"/>
      <c r="I299" s="22">
        <v>14548</v>
      </c>
      <c r="J299" s="22"/>
      <c r="K299" s="24">
        <v>3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314598</v>
      </c>
      <c r="E300" s="20">
        <f t="shared" si="59"/>
        <v>335299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335109</v>
      </c>
      <c r="J300" s="20">
        <f t="shared" si="77"/>
        <v>0</v>
      </c>
      <c r="K300" s="21">
        <f t="shared" si="77"/>
        <v>190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5700</v>
      </c>
      <c r="E301" s="23">
        <f t="shared" si="59"/>
        <v>5354</v>
      </c>
      <c r="F301" s="22"/>
      <c r="G301" s="22"/>
      <c r="H301" s="22"/>
      <c r="I301" s="22">
        <v>5345</v>
      </c>
      <c r="J301" s="22"/>
      <c r="K301" s="24">
        <v>9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120</v>
      </c>
      <c r="E303" s="23">
        <f t="shared" si="59"/>
        <v>163</v>
      </c>
      <c r="F303" s="22"/>
      <c r="G303" s="22"/>
      <c r="H303" s="22"/>
      <c r="I303" s="22">
        <v>163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12240</v>
      </c>
      <c r="E304" s="23">
        <f t="shared" si="59"/>
        <v>12726</v>
      </c>
      <c r="F304" s="54"/>
      <c r="G304" s="54"/>
      <c r="H304" s="54"/>
      <c r="I304" s="54">
        <v>12726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500</v>
      </c>
      <c r="E305" s="23">
        <f aca="true" t="shared" si="78" ref="E305:E380">SUM(F305:K305)</f>
        <v>914</v>
      </c>
      <c r="F305" s="22"/>
      <c r="G305" s="22"/>
      <c r="H305" s="22"/>
      <c r="I305" s="22">
        <v>914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278411</v>
      </c>
      <c r="E307" s="23">
        <f t="shared" si="78"/>
        <v>295771</v>
      </c>
      <c r="F307" s="22"/>
      <c r="G307" s="22"/>
      <c r="H307" s="22"/>
      <c r="I307" s="22">
        <v>295590</v>
      </c>
      <c r="J307" s="22"/>
      <c r="K307" s="24">
        <v>181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16286</v>
      </c>
      <c r="E308" s="23">
        <f t="shared" si="78"/>
        <v>19103</v>
      </c>
      <c r="F308" s="22"/>
      <c r="G308" s="22"/>
      <c r="H308" s="22"/>
      <c r="I308" s="22">
        <v>19103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1341</v>
      </c>
      <c r="E309" s="23">
        <f t="shared" si="78"/>
        <v>1268</v>
      </c>
      <c r="F309" s="22"/>
      <c r="G309" s="22"/>
      <c r="H309" s="22"/>
      <c r="I309" s="22">
        <v>1268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1000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1000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890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400</v>
      </c>
      <c r="E329" s="20">
        <f t="shared" si="78"/>
        <v>603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430</v>
      </c>
      <c r="J329" s="20">
        <f t="shared" si="85"/>
        <v>0</v>
      </c>
      <c r="K329" s="21">
        <f t="shared" si="85"/>
        <v>173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400</v>
      </c>
      <c r="E353" s="20">
        <f t="shared" si="78"/>
        <v>603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430</v>
      </c>
      <c r="J353" s="20">
        <f t="shared" si="89"/>
        <v>0</v>
      </c>
      <c r="K353" s="21">
        <f t="shared" si="89"/>
        <v>173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400</v>
      </c>
      <c r="E355" s="23">
        <f t="shared" si="78"/>
        <v>603</v>
      </c>
      <c r="F355" s="22"/>
      <c r="G355" s="22"/>
      <c r="H355" s="22"/>
      <c r="I355" s="22">
        <v>430</v>
      </c>
      <c r="J355" s="22"/>
      <c r="K355" s="24">
        <v>173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1113</v>
      </c>
      <c r="E370" s="20">
        <f t="shared" si="78"/>
        <v>1182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1182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1113</v>
      </c>
      <c r="E387" s="20">
        <f t="shared" si="98"/>
        <v>1182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1182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1113</v>
      </c>
      <c r="E388" s="23">
        <f t="shared" si="98"/>
        <v>1182</v>
      </c>
      <c r="F388" s="22"/>
      <c r="G388" s="22"/>
      <c r="H388" s="22"/>
      <c r="I388" s="22">
        <v>1182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4370</v>
      </c>
      <c r="E409" s="20">
        <f t="shared" si="98"/>
        <v>1394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557</v>
      </c>
      <c r="J409" s="20">
        <f t="shared" si="105"/>
        <v>120</v>
      </c>
      <c r="K409" s="21">
        <f t="shared" si="105"/>
        <v>717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4370</v>
      </c>
      <c r="E413" s="20">
        <f t="shared" si="98"/>
        <v>511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256</v>
      </c>
      <c r="J413" s="20">
        <f t="shared" si="107"/>
        <v>120</v>
      </c>
      <c r="K413" s="21">
        <f t="shared" si="107"/>
        <v>135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/>
      <c r="E414" s="23">
        <f t="shared" si="98"/>
        <v>49</v>
      </c>
      <c r="F414" s="22"/>
      <c r="G414" s="22"/>
      <c r="H414" s="22"/>
      <c r="I414" s="22">
        <v>49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1170</v>
      </c>
      <c r="E415" s="23">
        <f t="shared" si="98"/>
        <v>342</v>
      </c>
      <c r="F415" s="22"/>
      <c r="G415" s="22"/>
      <c r="H415" s="22"/>
      <c r="I415" s="22">
        <v>207</v>
      </c>
      <c r="J415" s="22"/>
      <c r="K415" s="24">
        <v>135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3200</v>
      </c>
      <c r="E416" s="23">
        <f t="shared" si="98"/>
        <v>120</v>
      </c>
      <c r="F416" s="22"/>
      <c r="G416" s="22"/>
      <c r="H416" s="22"/>
      <c r="I416" s="22"/>
      <c r="J416" s="22">
        <v>120</v>
      </c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693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301</v>
      </c>
      <c r="J417" s="20">
        <f t="shared" si="108"/>
        <v>0</v>
      </c>
      <c r="K417" s="21">
        <f t="shared" si="108"/>
        <v>392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693</v>
      </c>
      <c r="F418" s="22"/>
      <c r="G418" s="22"/>
      <c r="H418" s="22"/>
      <c r="I418" s="22">
        <v>301</v>
      </c>
      <c r="J418" s="22"/>
      <c r="K418" s="24">
        <v>392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190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190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190</v>
      </c>
      <c r="F423" s="22"/>
      <c r="G423" s="22"/>
      <c r="H423" s="22"/>
      <c r="I423" s="22"/>
      <c r="J423" s="22"/>
      <c r="K423" s="24">
        <v>190</v>
      </c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14632</v>
      </c>
      <c r="E430" s="20">
        <f t="shared" si="98"/>
        <v>13731</v>
      </c>
      <c r="F430" s="20">
        <f aca="true" t="shared" si="112" ref="F430:K430">F431+F453+F466+F469+F477</f>
        <v>12800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115</v>
      </c>
      <c r="K430" s="21">
        <f t="shared" si="112"/>
        <v>816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14632</v>
      </c>
      <c r="E431" s="20">
        <f t="shared" si="98"/>
        <v>13731</v>
      </c>
      <c r="F431" s="20">
        <f aca="true" t="shared" si="113" ref="F431:K431">F432+F437+F447+F449+F451</f>
        <v>12800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115</v>
      </c>
      <c r="K431" s="21">
        <f t="shared" si="113"/>
        <v>816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14632</v>
      </c>
      <c r="E437" s="20">
        <f t="shared" si="98"/>
        <v>13706</v>
      </c>
      <c r="F437" s="20">
        <f aca="true" t="shared" si="115" ref="F437:K437">SUM(F438:F446)</f>
        <v>12800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115</v>
      </c>
      <c r="K437" s="21">
        <f t="shared" si="115"/>
        <v>791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/>
      <c r="E439" s="23">
        <f t="shared" si="98"/>
        <v>704</v>
      </c>
      <c r="F439" s="22"/>
      <c r="G439" s="22"/>
      <c r="H439" s="22"/>
      <c r="I439" s="22"/>
      <c r="J439" s="22">
        <v>115</v>
      </c>
      <c r="K439" s="24">
        <v>589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>
        <v>350</v>
      </c>
      <c r="E440" s="23">
        <f t="shared" si="98"/>
        <v>85</v>
      </c>
      <c r="F440" s="22"/>
      <c r="G440" s="22"/>
      <c r="H440" s="22"/>
      <c r="I440" s="22"/>
      <c r="J440" s="22"/>
      <c r="K440" s="24">
        <v>85</v>
      </c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14282</v>
      </c>
      <c r="E442" s="23">
        <f t="shared" si="98"/>
        <v>12917</v>
      </c>
      <c r="F442" s="22">
        <v>12800</v>
      </c>
      <c r="G442" s="22"/>
      <c r="H442" s="22"/>
      <c r="I442" s="22"/>
      <c r="J442" s="22"/>
      <c r="K442" s="24">
        <v>117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25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25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25</v>
      </c>
      <c r="F448" s="22"/>
      <c r="G448" s="22"/>
      <c r="H448" s="22"/>
      <c r="I448" s="22"/>
      <c r="J448" s="22"/>
      <c r="K448" s="24">
        <v>25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1298515</v>
      </c>
      <c r="E536" s="30">
        <f t="shared" si="139"/>
        <v>1296475</v>
      </c>
      <c r="F536" s="30">
        <f aca="true" t="shared" si="141" ref="F536:K536">F233+F480</f>
        <v>13441</v>
      </c>
      <c r="G536" s="30">
        <f t="shared" si="141"/>
        <v>0</v>
      </c>
      <c r="H536" s="30">
        <f t="shared" si="141"/>
        <v>1828</v>
      </c>
      <c r="I536" s="30">
        <f t="shared" si="141"/>
        <v>1261480</v>
      </c>
      <c r="J536" s="30">
        <f t="shared" si="141"/>
        <v>454</v>
      </c>
      <c r="K536" s="31">
        <f t="shared" si="141"/>
        <v>19272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1297318</v>
      </c>
      <c r="E544" s="20">
        <f>SUM(F544:K544)</f>
        <v>1297054</v>
      </c>
      <c r="F544" s="20">
        <f aca="true" t="shared" si="142" ref="F544:K544">F22</f>
        <v>13587</v>
      </c>
      <c r="G544" s="20">
        <f t="shared" si="142"/>
        <v>0</v>
      </c>
      <c r="H544" s="20">
        <f t="shared" si="142"/>
        <v>4529</v>
      </c>
      <c r="I544" s="20">
        <f t="shared" si="142"/>
        <v>1261030</v>
      </c>
      <c r="J544" s="20">
        <f t="shared" si="142"/>
        <v>469</v>
      </c>
      <c r="K544" s="21">
        <f t="shared" si="142"/>
        <v>17439</v>
      </c>
    </row>
    <row r="545" spans="1:11" ht="25.5">
      <c r="A545" s="135">
        <v>5437</v>
      </c>
      <c r="B545" s="15"/>
      <c r="C545" s="148" t="s">
        <v>898</v>
      </c>
      <c r="D545" s="20">
        <f>D233</f>
        <v>1298515</v>
      </c>
      <c r="E545" s="20">
        <f>SUM(F545:K545)</f>
        <v>1296475</v>
      </c>
      <c r="F545" s="20">
        <f aca="true" t="shared" si="143" ref="F545:K545">F233</f>
        <v>13441</v>
      </c>
      <c r="G545" s="20">
        <f t="shared" si="143"/>
        <v>0</v>
      </c>
      <c r="H545" s="20">
        <f t="shared" si="143"/>
        <v>1828</v>
      </c>
      <c r="I545" s="20">
        <f t="shared" si="143"/>
        <v>1261480</v>
      </c>
      <c r="J545" s="20">
        <f t="shared" si="143"/>
        <v>454</v>
      </c>
      <c r="K545" s="21">
        <f t="shared" si="143"/>
        <v>19272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579</v>
      </c>
      <c r="F546" s="23">
        <f aca="true" t="shared" si="144" ref="F546:K546">IF((F544-F545)&gt;0,F544-F545,0)</f>
        <v>146</v>
      </c>
      <c r="G546" s="23">
        <f t="shared" si="144"/>
        <v>0</v>
      </c>
      <c r="H546" s="23">
        <f t="shared" si="144"/>
        <v>2701</v>
      </c>
      <c r="I546" s="23">
        <f t="shared" si="144"/>
        <v>0</v>
      </c>
      <c r="J546" s="23">
        <f t="shared" si="144"/>
        <v>15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1197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450</v>
      </c>
      <c r="J547" s="23">
        <f t="shared" si="145"/>
        <v>0</v>
      </c>
      <c r="K547" s="37">
        <f t="shared" si="145"/>
        <v>1833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579</v>
      </c>
      <c r="F552" s="20">
        <f t="shared" si="150"/>
        <v>146</v>
      </c>
      <c r="G552" s="20">
        <f t="shared" si="150"/>
        <v>0</v>
      </c>
      <c r="H552" s="20">
        <f t="shared" si="150"/>
        <v>2701</v>
      </c>
      <c r="I552" s="20">
        <f t="shared" si="150"/>
        <v>0</v>
      </c>
      <c r="J552" s="20">
        <f t="shared" si="150"/>
        <v>15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1197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450</v>
      </c>
      <c r="J553" s="30">
        <f t="shared" si="151"/>
        <v>0</v>
      </c>
      <c r="K553" s="31">
        <f t="shared" si="151"/>
        <v>1833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8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15 ЗАЈЕЧАР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00215003 ЗЦ ЗАЈЕЧАР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28642</v>
      </c>
      <c r="E13" s="446">
        <f>SUM(E14:E18)</f>
        <v>3597</v>
      </c>
      <c r="F13" s="447">
        <f>SUM(F14:F18)</f>
        <v>25045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24596</v>
      </c>
      <c r="E14" s="453">
        <v>3314</v>
      </c>
      <c r="F14" s="454">
        <v>21282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>E15+F15</f>
        <v>4046</v>
      </c>
      <c r="E15" s="453">
        <v>283</v>
      </c>
      <c r="F15" s="456">
        <v>3763</v>
      </c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>E16+F16</f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aca="true" t="shared" si="0" ref="D17:D41">E17+F17</f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4760</v>
      </c>
      <c r="E19" s="458">
        <v>3072</v>
      </c>
      <c r="F19" s="459">
        <v>1688</v>
      </c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6308</v>
      </c>
      <c r="E20" s="446">
        <f>SUM(E21:E27)</f>
        <v>225</v>
      </c>
      <c r="F20" s="447">
        <f>SUM(F21:F27)</f>
        <v>6083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222</v>
      </c>
      <c r="E21" s="453"/>
      <c r="F21" s="456">
        <v>222</v>
      </c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1114</v>
      </c>
      <c r="E22" s="453"/>
      <c r="F22" s="456">
        <v>1114</v>
      </c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2035</v>
      </c>
      <c r="E24" s="453"/>
      <c r="F24" s="456">
        <v>2035</v>
      </c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2177</v>
      </c>
      <c r="E25" s="453"/>
      <c r="F25" s="454">
        <v>2177</v>
      </c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760</v>
      </c>
      <c r="E27" s="453">
        <v>225</v>
      </c>
      <c r="F27" s="456">
        <v>535</v>
      </c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30719</v>
      </c>
      <c r="E28" s="458">
        <v>10013</v>
      </c>
      <c r="F28" s="459">
        <v>20706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15757</v>
      </c>
      <c r="E29" s="458">
        <v>968</v>
      </c>
      <c r="F29" s="459">
        <v>14789</v>
      </c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3246</v>
      </c>
      <c r="E30" s="462">
        <v>81</v>
      </c>
      <c r="F30" s="459">
        <v>3165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13532</v>
      </c>
      <c r="E31" s="463">
        <f>SUM(E32:E36)</f>
        <v>276</v>
      </c>
      <c r="F31" s="464">
        <f>SUM(F32:F36)</f>
        <v>13256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21</v>
      </c>
      <c r="E32" s="453"/>
      <c r="F32" s="456">
        <v>21</v>
      </c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3323</v>
      </c>
      <c r="E34" s="465"/>
      <c r="F34" s="456">
        <v>3323</v>
      </c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2601</v>
      </c>
      <c r="E35" s="465">
        <v>9</v>
      </c>
      <c r="F35" s="456">
        <v>2592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7587</v>
      </c>
      <c r="E36" s="465">
        <v>267</v>
      </c>
      <c r="F36" s="456">
        <v>7320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5738</v>
      </c>
      <c r="E37" s="463">
        <f>SUM(E38:E40)</f>
        <v>4460</v>
      </c>
      <c r="F37" s="464">
        <f>SUM(F38:F40)</f>
        <v>1278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1765</v>
      </c>
      <c r="E38" s="465">
        <v>1192</v>
      </c>
      <c r="F38" s="456">
        <v>573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25</v>
      </c>
      <c r="E39" s="465">
        <v>9</v>
      </c>
      <c r="F39" s="456">
        <v>16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3948</v>
      </c>
      <c r="E40" s="465">
        <v>3259</v>
      </c>
      <c r="F40" s="456">
        <v>689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31431</v>
      </c>
      <c r="E41" s="462">
        <v>27025</v>
      </c>
      <c r="F41" s="459">
        <v>4406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140133</v>
      </c>
      <c r="E42" s="470">
        <f>+E10+E13+E19+E20+E28+E29+E30+E31+E37+E41</f>
        <v>49717</v>
      </c>
      <c r="F42" s="471">
        <f>+F10+F13+F19+F20+F28+F29+F30+F31+F37+F41</f>
        <v>90416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2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15 ЗАЈЕЧАР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00215003 ЗЦ ЗАЈЕЧАР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87043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68761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>
        <v>781</v>
      </c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17501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>
        <v>35</v>
      </c>
      <c r="E27" s="508">
        <v>872</v>
      </c>
      <c r="F27" s="509">
        <f>SUM(D27:E27)</f>
        <v>907</v>
      </c>
      <c r="G27" s="510">
        <v>907</v>
      </c>
      <c r="H27" s="426"/>
      <c r="I27" s="426"/>
    </row>
    <row r="28" spans="1:9" ht="22.5" customHeight="1" thickBot="1">
      <c r="A28" s="626" t="s">
        <v>1766</v>
      </c>
      <c r="B28" s="627"/>
      <c r="C28" s="627"/>
      <c r="D28" s="511">
        <v>42</v>
      </c>
      <c r="E28" s="512">
        <v>860</v>
      </c>
      <c r="F28" s="513">
        <f>SUM(D28:E28)</f>
        <v>902</v>
      </c>
      <c r="G28" s="514">
        <v>902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22" sqref="E22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15 ЗАЈЕЧАР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00215003 ЗЦ ЗАЈЕЧАР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1774</v>
      </c>
      <c r="E8" s="531" t="s">
        <v>1766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1775</v>
      </c>
      <c r="E10" s="538">
        <f>E11+E12+E13+E14</f>
        <v>70370</v>
      </c>
    </row>
    <row r="11" spans="1:5" ht="21" customHeight="1">
      <c r="A11" s="539" t="s">
        <v>1776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1777</v>
      </c>
      <c r="B12" s="540"/>
      <c r="C12" s="540" t="s">
        <v>1066</v>
      </c>
      <c r="D12" s="541" t="s">
        <v>1778</v>
      </c>
      <c r="E12" s="542"/>
    </row>
    <row r="13" spans="1:5" ht="21" customHeight="1">
      <c r="A13" s="539" t="s">
        <v>1779</v>
      </c>
      <c r="B13" s="540"/>
      <c r="C13" s="540" t="s">
        <v>1070</v>
      </c>
      <c r="D13" s="541" t="s">
        <v>1780</v>
      </c>
      <c r="E13" s="542">
        <v>99</v>
      </c>
    </row>
    <row r="14" spans="1:5" ht="21" customHeight="1">
      <c r="A14" s="539" t="s">
        <v>1781</v>
      </c>
      <c r="B14" s="540"/>
      <c r="C14" s="540" t="s">
        <v>1072</v>
      </c>
      <c r="D14" s="541" t="s">
        <v>1782</v>
      </c>
      <c r="E14" s="543">
        <f>SUM(E15:E17)</f>
        <v>70271</v>
      </c>
    </row>
    <row r="15" spans="1:5" ht="21" customHeight="1">
      <c r="A15" s="544">
        <v>1</v>
      </c>
      <c r="B15" s="489"/>
      <c r="C15" s="489" t="s">
        <v>1783</v>
      </c>
      <c r="D15" s="521" t="s">
        <v>1784</v>
      </c>
      <c r="E15" s="545">
        <v>4763</v>
      </c>
    </row>
    <row r="16" spans="1:5" ht="21" customHeight="1">
      <c r="A16" s="544">
        <v>2</v>
      </c>
      <c r="B16" s="489"/>
      <c r="C16" s="489" t="s">
        <v>1785</v>
      </c>
      <c r="D16" s="546" t="s">
        <v>1786</v>
      </c>
      <c r="E16" s="545">
        <v>679</v>
      </c>
    </row>
    <row r="17" spans="1:5" ht="21" customHeight="1">
      <c r="A17" s="544">
        <v>3</v>
      </c>
      <c r="B17" s="489"/>
      <c r="C17" s="489" t="s">
        <v>1787</v>
      </c>
      <c r="D17" s="521" t="s">
        <v>1788</v>
      </c>
      <c r="E17" s="547">
        <f>E18+E19+E39+E40</f>
        <v>64829</v>
      </c>
    </row>
    <row r="18" spans="1:5" ht="21" customHeight="1">
      <c r="A18" s="544" t="s">
        <v>1789</v>
      </c>
      <c r="B18" s="489"/>
      <c r="C18" s="489" t="s">
        <v>1790</v>
      </c>
      <c r="D18" s="521" t="s">
        <v>98</v>
      </c>
      <c r="E18" s="548">
        <v>595</v>
      </c>
    </row>
    <row r="19" spans="1:5" ht="21" customHeight="1">
      <c r="A19" s="544" t="s">
        <v>1791</v>
      </c>
      <c r="B19" s="489"/>
      <c r="C19" s="489" t="s">
        <v>1792</v>
      </c>
      <c r="D19" s="521" t="s">
        <v>1793</v>
      </c>
      <c r="E19" s="547">
        <f>E20+E28+E29+E37+E38</f>
        <v>62879</v>
      </c>
    </row>
    <row r="20" spans="1:5" ht="21" customHeight="1">
      <c r="A20" s="544" t="s">
        <v>1794</v>
      </c>
      <c r="B20" s="489"/>
      <c r="C20" s="489"/>
      <c r="D20" s="521" t="s">
        <v>1795</v>
      </c>
      <c r="E20" s="547">
        <f>SUM(E21:E27)</f>
        <v>25007</v>
      </c>
    </row>
    <row r="21" spans="1:5" ht="21" customHeight="1">
      <c r="A21" s="549" t="s">
        <v>1796</v>
      </c>
      <c r="B21" s="489"/>
      <c r="C21" s="489"/>
      <c r="D21" s="521" t="s">
        <v>1797</v>
      </c>
      <c r="E21" s="545">
        <v>22088</v>
      </c>
    </row>
    <row r="22" spans="1:5" ht="21" customHeight="1">
      <c r="A22" s="549" t="s">
        <v>1798</v>
      </c>
      <c r="B22" s="489"/>
      <c r="C22" s="489"/>
      <c r="D22" s="521" t="s">
        <v>1799</v>
      </c>
      <c r="E22" s="545"/>
    </row>
    <row r="23" spans="1:5" ht="21" customHeight="1">
      <c r="A23" s="549" t="s">
        <v>1800</v>
      </c>
      <c r="B23" s="489"/>
      <c r="C23" s="489"/>
      <c r="D23" s="521" t="s">
        <v>1801</v>
      </c>
      <c r="E23" s="545">
        <v>1896</v>
      </c>
    </row>
    <row r="24" spans="1:5" ht="21" customHeight="1">
      <c r="A24" s="549" t="s">
        <v>1802</v>
      </c>
      <c r="B24" s="489"/>
      <c r="C24" s="489"/>
      <c r="D24" s="521" t="s">
        <v>1803</v>
      </c>
      <c r="E24" s="545">
        <v>795</v>
      </c>
    </row>
    <row r="25" spans="1:5" ht="21" customHeight="1">
      <c r="A25" s="549" t="s">
        <v>1804</v>
      </c>
      <c r="B25" s="489"/>
      <c r="C25" s="489"/>
      <c r="D25" s="521" t="s">
        <v>1805</v>
      </c>
      <c r="E25" s="545"/>
    </row>
    <row r="26" spans="1:5" ht="21" customHeight="1">
      <c r="A26" s="549" t="s">
        <v>1806</v>
      </c>
      <c r="B26" s="489"/>
      <c r="C26" s="489"/>
      <c r="D26" s="521" t="s">
        <v>1807</v>
      </c>
      <c r="E26" s="545"/>
    </row>
    <row r="27" spans="1:5" ht="21" customHeight="1">
      <c r="A27" s="549" t="s">
        <v>1808</v>
      </c>
      <c r="B27" s="489"/>
      <c r="C27" s="489"/>
      <c r="D27" s="521" t="s">
        <v>1809</v>
      </c>
      <c r="E27" s="545">
        <v>228</v>
      </c>
    </row>
    <row r="28" spans="1:5" ht="21" customHeight="1">
      <c r="A28" s="544" t="s">
        <v>1810</v>
      </c>
      <c r="B28" s="489"/>
      <c r="C28" s="489"/>
      <c r="D28" s="521" t="s">
        <v>1811</v>
      </c>
      <c r="E28" s="545">
        <v>1325</v>
      </c>
    </row>
    <row r="29" spans="1:5" ht="21" customHeight="1">
      <c r="A29" s="544" t="s">
        <v>1812</v>
      </c>
      <c r="B29" s="489"/>
      <c r="C29" s="489"/>
      <c r="D29" s="521" t="s">
        <v>1813</v>
      </c>
      <c r="E29" s="547">
        <f>SUM(E30:E36)</f>
        <v>4179</v>
      </c>
    </row>
    <row r="30" spans="1:5" ht="21" customHeight="1">
      <c r="A30" s="549" t="s">
        <v>1814</v>
      </c>
      <c r="B30" s="489"/>
      <c r="C30" s="489"/>
      <c r="D30" s="521" t="s">
        <v>1815</v>
      </c>
      <c r="E30" s="545">
        <v>734</v>
      </c>
    </row>
    <row r="31" spans="1:5" ht="21" customHeight="1">
      <c r="A31" s="549" t="s">
        <v>1816</v>
      </c>
      <c r="B31" s="489"/>
      <c r="C31" s="489"/>
      <c r="D31" s="521" t="s">
        <v>1817</v>
      </c>
      <c r="E31" s="545"/>
    </row>
    <row r="32" spans="1:5" ht="28.5" customHeight="1">
      <c r="A32" s="549" t="s">
        <v>1818</v>
      </c>
      <c r="B32" s="489"/>
      <c r="C32" s="489"/>
      <c r="D32" s="521" t="s">
        <v>1819</v>
      </c>
      <c r="E32" s="545"/>
    </row>
    <row r="33" spans="1:5" ht="21" customHeight="1">
      <c r="A33" s="549" t="s">
        <v>1820</v>
      </c>
      <c r="B33" s="489"/>
      <c r="C33" s="489"/>
      <c r="D33" s="521" t="s">
        <v>1821</v>
      </c>
      <c r="E33" s="545">
        <v>1764</v>
      </c>
    </row>
    <row r="34" spans="1:5" ht="21" customHeight="1">
      <c r="A34" s="549" t="s">
        <v>1822</v>
      </c>
      <c r="B34" s="489"/>
      <c r="C34" s="489"/>
      <c r="D34" s="521" t="s">
        <v>1823</v>
      </c>
      <c r="E34" s="545">
        <v>1318</v>
      </c>
    </row>
    <row r="35" spans="1:5" ht="21" customHeight="1">
      <c r="A35" s="549" t="s">
        <v>1824</v>
      </c>
      <c r="B35" s="489"/>
      <c r="C35" s="489"/>
      <c r="D35" s="521" t="s">
        <v>1825</v>
      </c>
      <c r="E35" s="545"/>
    </row>
    <row r="36" spans="1:5" ht="21" customHeight="1">
      <c r="A36" s="549" t="s">
        <v>1826</v>
      </c>
      <c r="B36" s="489"/>
      <c r="C36" s="489"/>
      <c r="D36" s="521" t="s">
        <v>1827</v>
      </c>
      <c r="E36" s="545">
        <v>363</v>
      </c>
    </row>
    <row r="37" spans="1:5" ht="25.5" customHeight="1">
      <c r="A37" s="544" t="s">
        <v>1828</v>
      </c>
      <c r="B37" s="489"/>
      <c r="C37" s="489"/>
      <c r="D37" s="521" t="s">
        <v>1829</v>
      </c>
      <c r="E37" s="545">
        <v>26494</v>
      </c>
    </row>
    <row r="38" spans="1:5" ht="21" customHeight="1">
      <c r="A38" s="544" t="s">
        <v>1830</v>
      </c>
      <c r="B38" s="489"/>
      <c r="C38" s="489"/>
      <c r="D38" s="521" t="s">
        <v>1831</v>
      </c>
      <c r="E38" s="545">
        <v>5874</v>
      </c>
    </row>
    <row r="39" spans="1:5" ht="21" customHeight="1">
      <c r="A39" s="544" t="s">
        <v>1832</v>
      </c>
      <c r="B39" s="489"/>
      <c r="C39" s="489" t="s">
        <v>1833</v>
      </c>
      <c r="D39" s="521" t="s">
        <v>1834</v>
      </c>
      <c r="E39" s="545">
        <v>942</v>
      </c>
    </row>
    <row r="40" spans="1:5" ht="21" customHeight="1" thickBot="1">
      <c r="A40" s="550" t="s">
        <v>1835</v>
      </c>
      <c r="B40" s="551"/>
      <c r="C40" s="552"/>
      <c r="D40" s="553" t="s">
        <v>1836</v>
      </c>
      <c r="E40" s="554">
        <v>413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LIDIJA</cp:lastModifiedBy>
  <cp:lastPrinted>2018-02-28T15:13:39Z</cp:lastPrinted>
  <dcterms:created xsi:type="dcterms:W3CDTF">2002-07-23T06:43:57Z</dcterms:created>
  <dcterms:modified xsi:type="dcterms:W3CDTF">2019-02-20T12:43:31Z</dcterms:modified>
  <cp:category/>
  <cp:version/>
  <cp:contentType/>
  <cp:contentStatus/>
</cp:coreProperties>
</file>